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Answers" sheetId="1" state="visible" r:id="rId3"/>
    <sheet name="0" sheetId="2" state="visible" r:id="rId4"/>
    <sheet name="1" sheetId="3" state="visible" r:id="rId5"/>
    <sheet name="2" sheetId="4" state="visible" r:id="rId6"/>
    <sheet name="List 4"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<sst xmlns="http://schemas.openxmlformats.org/spreadsheetml/2006/main" count="528" uniqueCount="198">
  <si>
    <t xml:space="preserve">Časová značka</t>
  </si>
  <si>
    <t xml:space="preserve">ID</t>
  </si>
  <si>
    <t xml:space="preserve">group</t>
  </si>
  <si>
    <t xml:space="preserve">Age</t>
  </si>
  <si>
    <t xml:space="preserve">Gender</t>
  </si>
  <si>
    <t xml:space="preserve">How often do you interact with robots or robotic systems? </t>
  </si>
  <si>
    <t xml:space="preserve">Have you previously interacted with a robotic arm?</t>
  </si>
  <si>
    <t xml:space="preserve">How would you describe your general attitude toward robots? </t>
  </si>
  <si>
    <t xml:space="preserve">Fake — Natural</t>
  </si>
  <si>
    <t xml:space="preserve">Machinelike — Humanlike </t>
  </si>
  <si>
    <t xml:space="preserve">Unconscious — Conscious </t>
  </si>
  <si>
    <t xml:space="preserve">Artificial — Lifelike </t>
  </si>
  <si>
    <t xml:space="preserve">Moving rigidly — Moving elegantly</t>
  </si>
  <si>
    <t xml:space="preserve">Dead — Alive </t>
  </si>
  <si>
    <t xml:space="preserve">Stagnant — Lively </t>
  </si>
  <si>
    <t xml:space="preserve">Mechanical — Organic </t>
  </si>
  <si>
    <t xml:space="preserve">Artificial — Lifelike  2</t>
  </si>
  <si>
    <t xml:space="preserve">Inert — Interactive </t>
  </si>
  <si>
    <t xml:space="preserve">Apathetic — Responsive </t>
  </si>
  <si>
    <t xml:space="preserve">Dislike — Like </t>
  </si>
  <si>
    <t xml:space="preserve">Unfriendly — Friendly </t>
  </si>
  <si>
    <t xml:space="preserve">Unkind — Kind </t>
  </si>
  <si>
    <t xml:space="preserve">Unpleasant — Pleasant </t>
  </si>
  <si>
    <t xml:space="preserve">Awful — Nice </t>
  </si>
  <si>
    <t xml:space="preserve">Anxious — Relaxed</t>
  </si>
  <si>
    <t xml:space="preserve">Calm — Agitated</t>
  </si>
  <si>
    <t xml:space="preserve">Still — Surprised</t>
  </si>
  <si>
    <r>
      <rPr>
        <b val="true"/>
        <sz val="11"/>
        <color theme="1"/>
        <rFont val="Arial"/>
        <family val="0"/>
        <charset val="1"/>
      </rPr>
      <t xml:space="preserve">Naturalness &amp; Realism</t>
    </r>
    <r>
      <rPr>
        <sz val="11"/>
        <color theme="1"/>
        <rFont val="Arial"/>
        <family val="0"/>
        <charset val="1"/>
      </rPr>
      <t xml:space="preserve"> [The robot's reaction to my touch felt natural]</t>
    </r>
  </si>
  <si>
    <r>
      <rPr>
        <b val="true"/>
        <sz val="11"/>
        <color theme="1"/>
        <rFont val="Arial"/>
        <family val="0"/>
        <charset val="1"/>
      </rPr>
      <t xml:space="preserve">Naturalness &amp; Realism</t>
    </r>
    <r>
      <rPr>
        <sz val="11"/>
        <color theme="1"/>
        <rFont val="Arial"/>
        <family val="0"/>
        <charset val="1"/>
      </rPr>
      <t xml:space="preserve"> [The robot's movement made sense to me]</t>
    </r>
  </si>
  <si>
    <r>
      <rPr>
        <b val="true"/>
        <sz val="11"/>
        <color theme="1"/>
        <rFont val="Arial"/>
        <family val="0"/>
        <charset val="1"/>
      </rPr>
      <t xml:space="preserve">Safety &amp; Comfort</t>
    </r>
    <r>
      <rPr>
        <sz val="11"/>
        <color theme="1"/>
        <rFont val="Arial"/>
        <family val="0"/>
        <charset val="1"/>
      </rPr>
      <t xml:space="preserve"> [The robot's response speed felt appropriate]</t>
    </r>
  </si>
  <si>
    <r>
      <rPr>
        <b val="true"/>
        <sz val="11"/>
        <color theme="1"/>
        <rFont val="Arial"/>
        <family val="0"/>
        <charset val="1"/>
      </rPr>
      <t xml:space="preserve">Safety &amp; Comfort</t>
    </r>
    <r>
      <rPr>
        <sz val="11"/>
        <color theme="1"/>
        <rFont val="Arial"/>
        <family val="0"/>
        <charset val="1"/>
      </rPr>
      <t xml:space="preserve"> [I felt in control of the interaction at all times]</t>
    </r>
  </si>
  <si>
    <r>
      <rPr>
        <b val="true"/>
        <sz val="11"/>
        <color theme="1"/>
        <rFont val="Arial"/>
        <family val="0"/>
        <charset val="1"/>
      </rPr>
      <t xml:space="preserve">Safety &amp; Comfort</t>
    </r>
    <r>
      <rPr>
        <sz val="11"/>
        <color theme="1"/>
        <rFont val="Arial"/>
        <family val="0"/>
        <charset val="1"/>
      </rPr>
      <t xml:space="preserve"> [I would feel comfortable working near this robot]</t>
    </r>
  </si>
  <si>
    <r>
      <rPr>
        <b val="true"/>
        <sz val="11"/>
        <color theme="1"/>
        <rFont val="Arial"/>
        <family val="0"/>
        <charset val="1"/>
      </rPr>
      <t xml:space="preserve">Perception</t>
    </r>
    <r>
      <rPr>
        <sz val="11"/>
        <color theme="1"/>
        <rFont val="Arial"/>
        <family val="0"/>
        <charset val="1"/>
      </rPr>
      <t xml:space="preserve"> [The robot's movement felt proportional to how hard I pressed]</t>
    </r>
  </si>
  <si>
    <r>
      <rPr>
        <b val="true"/>
        <sz val="11"/>
        <color theme="1"/>
        <rFont val="Arial"/>
        <family val="0"/>
        <charset val="1"/>
      </rPr>
      <t xml:space="preserve">Perception</t>
    </r>
    <r>
      <rPr>
        <sz val="11"/>
        <color theme="1"/>
        <rFont val="Arial"/>
        <family val="0"/>
        <charset val="1"/>
      </rPr>
      <t xml:space="preserve"> [The robot's behaviour reminded me of a human]</t>
    </r>
  </si>
  <si>
    <r>
      <rPr>
        <b val="true"/>
        <sz val="11"/>
        <color theme="1"/>
        <rFont val="Arial"/>
        <family val="0"/>
        <charset val="1"/>
      </rPr>
      <t xml:space="preserve">Perception</t>
    </r>
    <r>
      <rPr>
        <sz val="11"/>
        <color theme="1"/>
        <rFont val="Arial"/>
        <family val="0"/>
        <charset val="1"/>
      </rPr>
      <t xml:space="preserve"> [The robot reacted as if it was avoiding discomfort or damage]</t>
    </r>
  </si>
  <si>
    <t xml:space="preserve">Fake — Natural 2</t>
  </si>
  <si>
    <t xml:space="preserve">Machinelike — Humanlike  2</t>
  </si>
  <si>
    <t xml:space="preserve">Unconscious — Conscious  2</t>
  </si>
  <si>
    <t xml:space="preserve">Artificial — Lifelike  3</t>
  </si>
  <si>
    <t xml:space="preserve">Moving rigidly — Moving elegantly 2</t>
  </si>
  <si>
    <t xml:space="preserve">Dead — Alive  2</t>
  </si>
  <si>
    <t xml:space="preserve">Stagnant — Lively  2</t>
  </si>
  <si>
    <t xml:space="preserve">Mechanical — Organic  2</t>
  </si>
  <si>
    <t xml:space="preserve">Artificial — Lifelike  4</t>
  </si>
  <si>
    <t xml:space="preserve">Inert — Interactive  2</t>
  </si>
  <si>
    <t xml:space="preserve">Apathetic — Responsive  2</t>
  </si>
  <si>
    <t xml:space="preserve">Dislike — Like  2</t>
  </si>
  <si>
    <t xml:space="preserve">Unfriendly — Friendly  2</t>
  </si>
  <si>
    <t xml:space="preserve">Unkind — Kind  2</t>
  </si>
  <si>
    <t xml:space="preserve">Unpleasant — Pleasant  2</t>
  </si>
  <si>
    <t xml:space="preserve">Awful — Nice  2</t>
  </si>
  <si>
    <t xml:space="preserve">Anxious — Relaxed 2</t>
  </si>
  <si>
    <t xml:space="preserve">Calm — Agitated 2</t>
  </si>
  <si>
    <t xml:space="preserve">Still — Surprised 2</t>
  </si>
  <si>
    <r>
      <rPr>
        <b val="true"/>
        <sz val="11"/>
        <color theme="1"/>
        <rFont val="Arial"/>
        <family val="0"/>
        <charset val="1"/>
      </rPr>
      <t xml:space="preserve">Naturalness &amp; Realism</t>
    </r>
    <r>
      <rPr>
        <sz val="11"/>
        <color theme="1"/>
        <rFont val="Arial"/>
        <family val="0"/>
        <charset val="1"/>
      </rPr>
      <t xml:space="preserve"> [The robot's reaction to my touch felt natural] 2</t>
    </r>
  </si>
  <si>
    <r>
      <rPr>
        <b val="true"/>
        <sz val="11"/>
        <color theme="1"/>
        <rFont val="Arial"/>
        <family val="0"/>
        <charset val="1"/>
      </rPr>
      <t xml:space="preserve">Naturalness &amp; Realism</t>
    </r>
    <r>
      <rPr>
        <sz val="11"/>
        <color theme="1"/>
        <rFont val="Arial"/>
        <family val="0"/>
        <charset val="1"/>
      </rPr>
      <t xml:space="preserve"> [The robot's movement made sense to me] 2</t>
    </r>
  </si>
  <si>
    <r>
      <rPr>
        <b val="true"/>
        <sz val="11"/>
        <color theme="1"/>
        <rFont val="Arial"/>
        <family val="0"/>
        <charset val="1"/>
      </rPr>
      <t xml:space="preserve">Naturalness &amp; Realism</t>
    </r>
    <r>
      <rPr>
        <sz val="11"/>
        <color theme="1"/>
        <rFont val="Arial"/>
        <family val="0"/>
        <charset val="1"/>
      </rPr>
      <t xml:space="preserve"> [The robot seemed to “feel” the contact in a realistic way]</t>
    </r>
  </si>
  <si>
    <r>
      <rPr>
        <b val="true"/>
        <sz val="11"/>
        <color theme="1"/>
        <rFont val="Arial"/>
        <family val="0"/>
        <charset val="1"/>
      </rPr>
      <t xml:space="preserve">Safety &amp; Comfort</t>
    </r>
    <r>
      <rPr>
        <sz val="11"/>
        <color theme="1"/>
        <rFont val="Arial"/>
        <family val="0"/>
        <charset val="1"/>
      </rPr>
      <t xml:space="preserve"> [The robot's response speed felt appropriate] 2</t>
    </r>
  </si>
  <si>
    <r>
      <rPr>
        <b val="true"/>
        <sz val="11"/>
        <color theme="1"/>
        <rFont val="Arial"/>
        <family val="0"/>
        <charset val="1"/>
      </rPr>
      <t xml:space="preserve">Safety &amp; Comfort</t>
    </r>
    <r>
      <rPr>
        <sz val="11"/>
        <color theme="1"/>
        <rFont val="Arial"/>
        <family val="0"/>
        <charset val="1"/>
      </rPr>
      <t xml:space="preserve"> [I felt in control of the interaction at all times] 2</t>
    </r>
  </si>
  <si>
    <r>
      <rPr>
        <b val="true"/>
        <sz val="11"/>
        <color theme="1"/>
        <rFont val="Arial"/>
        <family val="0"/>
        <charset val="1"/>
      </rPr>
      <t xml:space="preserve">Safety &amp; Comfort</t>
    </r>
    <r>
      <rPr>
        <sz val="11"/>
        <color theme="1"/>
        <rFont val="Arial"/>
        <family val="0"/>
        <charset val="1"/>
      </rPr>
      <t xml:space="preserve"> [I would feel comfortable working near this robot] 2</t>
    </r>
  </si>
  <si>
    <r>
      <rPr>
        <b val="true"/>
        <sz val="11"/>
        <color theme="1"/>
        <rFont val="Arial"/>
        <family val="0"/>
        <charset val="1"/>
      </rPr>
      <t xml:space="preserve">Perception</t>
    </r>
    <r>
      <rPr>
        <sz val="11"/>
        <color theme="1"/>
        <rFont val="Arial"/>
        <family val="0"/>
        <charset val="1"/>
      </rPr>
      <t xml:space="preserve"> [The robot's movement felt proportional to how hard I pressed] 2</t>
    </r>
  </si>
  <si>
    <r>
      <rPr>
        <b val="true"/>
        <sz val="11"/>
        <color theme="1"/>
        <rFont val="Arial"/>
        <family val="0"/>
        <charset val="1"/>
      </rPr>
      <t xml:space="preserve">Perception</t>
    </r>
    <r>
      <rPr>
        <sz val="11"/>
        <color theme="1"/>
        <rFont val="Arial"/>
        <family val="0"/>
        <charset val="1"/>
      </rPr>
      <t xml:space="preserve"> [The robot's behaviour reminded me of a human] 2</t>
    </r>
  </si>
  <si>
    <r>
      <rPr>
        <b val="true"/>
        <sz val="11"/>
        <color theme="1"/>
        <rFont val="Arial"/>
        <family val="0"/>
        <charset val="1"/>
      </rPr>
      <t xml:space="preserve">Perception</t>
    </r>
    <r>
      <rPr>
        <sz val="11"/>
        <color theme="1"/>
        <rFont val="Arial"/>
        <family val="0"/>
        <charset val="1"/>
      </rPr>
      <t xml:space="preserve"> [The robot reacted as if it was avoiding discomfort or damage] 2</t>
    </r>
  </si>
  <si>
    <t xml:space="preserve">Fake — Natural 3</t>
  </si>
  <si>
    <t xml:space="preserve">Machinelike — Humanlike  3</t>
  </si>
  <si>
    <t xml:space="preserve">Unconscious — Conscious  3</t>
  </si>
  <si>
    <t xml:space="preserve">Artificial — Lifelike  5</t>
  </si>
  <si>
    <t xml:space="preserve">Moving rigidly — Moving elegantly 3</t>
  </si>
  <si>
    <t xml:space="preserve">Dead — Alive  3</t>
  </si>
  <si>
    <t xml:space="preserve">Stagnant — Lively  3</t>
  </si>
  <si>
    <t xml:space="preserve">Mechanical — Organic  3</t>
  </si>
  <si>
    <t xml:space="preserve">Artificial — Lifelike  6</t>
  </si>
  <si>
    <t xml:space="preserve">Inert — Interactive  3</t>
  </si>
  <si>
    <t xml:space="preserve">Apathetic — Responsive  3</t>
  </si>
  <si>
    <t xml:space="preserve">Dislike — Like  3</t>
  </si>
  <si>
    <t xml:space="preserve">Unfriendly — Friendly  3</t>
  </si>
  <si>
    <t xml:space="preserve">Unkind — Kind  3</t>
  </si>
  <si>
    <t xml:space="preserve">Unpleasant — Pleasant  3</t>
  </si>
  <si>
    <t xml:space="preserve">Awful — Nice  3</t>
  </si>
  <si>
    <t xml:space="preserve">Anxious — Relaxed 3</t>
  </si>
  <si>
    <t xml:space="preserve">Calm — Agitated 3</t>
  </si>
  <si>
    <t xml:space="preserve">Still — Surprised 3</t>
  </si>
  <si>
    <r>
      <rPr>
        <b val="true"/>
        <sz val="11"/>
        <color theme="1"/>
        <rFont val="Arial"/>
        <family val="0"/>
        <charset val="1"/>
      </rPr>
      <t xml:space="preserve">Naturalness &amp; Realism</t>
    </r>
    <r>
      <rPr>
        <sz val="11"/>
        <color theme="1"/>
        <rFont val="Arial"/>
        <family val="0"/>
        <charset val="1"/>
      </rPr>
      <t xml:space="preserve"> [The robot's reaction to my touch felt natural] 3</t>
    </r>
  </si>
  <si>
    <r>
      <rPr>
        <b val="true"/>
        <sz val="11"/>
        <color theme="1"/>
        <rFont val="Arial"/>
        <family val="0"/>
        <charset val="1"/>
      </rPr>
      <t xml:space="preserve">Naturalness &amp; Realism</t>
    </r>
    <r>
      <rPr>
        <sz val="11"/>
        <color theme="1"/>
        <rFont val="Arial"/>
        <family val="0"/>
        <charset val="1"/>
      </rPr>
      <t xml:space="preserve"> [The robot's movement made sense to me] 3</t>
    </r>
  </si>
  <si>
    <r>
      <rPr>
        <b val="true"/>
        <sz val="11"/>
        <color theme="1"/>
        <rFont val="Arial"/>
        <family val="0"/>
        <charset val="1"/>
      </rPr>
      <t xml:space="preserve">Naturalness &amp; Realism</t>
    </r>
    <r>
      <rPr>
        <sz val="11"/>
        <color theme="1"/>
        <rFont val="Arial"/>
        <family val="0"/>
        <charset val="1"/>
      </rPr>
      <t xml:space="preserve"> [The robot seemed to “feel” the contact in a realistic way] 2</t>
    </r>
  </si>
  <si>
    <r>
      <rPr>
        <b val="true"/>
        <sz val="11"/>
        <color theme="1"/>
        <rFont val="Arial"/>
        <family val="0"/>
        <charset val="1"/>
      </rPr>
      <t xml:space="preserve">Safety &amp; Comfort</t>
    </r>
    <r>
      <rPr>
        <sz val="11"/>
        <color theme="1"/>
        <rFont val="Arial"/>
        <family val="0"/>
        <charset val="1"/>
      </rPr>
      <t xml:space="preserve"> [The robot's response speed felt appropriate] 3</t>
    </r>
  </si>
  <si>
    <r>
      <rPr>
        <b val="true"/>
        <sz val="11"/>
        <color theme="1"/>
        <rFont val="Arial"/>
        <family val="0"/>
        <charset val="1"/>
      </rPr>
      <t xml:space="preserve">Safety &amp; Comfort</t>
    </r>
    <r>
      <rPr>
        <sz val="11"/>
        <color theme="1"/>
        <rFont val="Arial"/>
        <family val="0"/>
        <charset val="1"/>
      </rPr>
      <t xml:space="preserve"> [I felt in control of the interaction at all times] 3</t>
    </r>
  </si>
  <si>
    <r>
      <rPr>
        <b val="true"/>
        <sz val="11"/>
        <color theme="1"/>
        <rFont val="Arial"/>
        <family val="0"/>
        <charset val="1"/>
      </rPr>
      <t xml:space="preserve">Safety &amp; Comfort</t>
    </r>
    <r>
      <rPr>
        <sz val="11"/>
        <color theme="1"/>
        <rFont val="Arial"/>
        <family val="0"/>
        <charset val="1"/>
      </rPr>
      <t xml:space="preserve"> [I would feel comfortable working near this robot] 3</t>
    </r>
  </si>
  <si>
    <r>
      <rPr>
        <b val="true"/>
        <sz val="11"/>
        <color theme="1"/>
        <rFont val="Arial"/>
        <family val="0"/>
        <charset val="1"/>
      </rPr>
      <t xml:space="preserve">Perception</t>
    </r>
    <r>
      <rPr>
        <sz val="11"/>
        <color theme="1"/>
        <rFont val="Arial"/>
        <family val="0"/>
        <charset val="1"/>
      </rPr>
      <t xml:space="preserve"> [The robot's movement felt proportional to how hard I pressed] 3</t>
    </r>
  </si>
  <si>
    <r>
      <rPr>
        <b val="true"/>
        <sz val="11"/>
        <color theme="1"/>
        <rFont val="Arial"/>
        <family val="0"/>
        <charset val="1"/>
      </rPr>
      <t xml:space="preserve">Perception</t>
    </r>
    <r>
      <rPr>
        <sz val="11"/>
        <color theme="1"/>
        <rFont val="Arial"/>
        <family val="0"/>
        <charset val="1"/>
      </rPr>
      <t xml:space="preserve"> [The robot's behaviour reminded me of a human] 3</t>
    </r>
  </si>
  <si>
    <r>
      <rPr>
        <b val="true"/>
        <sz val="11"/>
        <color theme="1"/>
        <rFont val="Arial"/>
        <family val="0"/>
        <charset val="1"/>
      </rPr>
      <t xml:space="preserve">Perception</t>
    </r>
    <r>
      <rPr>
        <sz val="11"/>
        <color theme="1"/>
        <rFont val="Arial"/>
        <family val="0"/>
        <charset val="1"/>
      </rPr>
      <t xml:space="preserve"> [The robot reacted as if it was avoiding discomfort or damage] 3</t>
    </r>
  </si>
  <si>
    <t xml:space="preserve">Which interaction felt more natural overall?</t>
  </si>
  <si>
    <t xml:space="preserve">Which robot behavior felt the most human-like?</t>
  </si>
  <si>
    <t xml:space="preserve">Which condition felt safer?</t>
  </si>
  <si>
    <t xml:space="preserve">Which condition reacted most appropriately to touch?</t>
  </si>
  <si>
    <t xml:space="preserve">What did you like most about the robot’s behavior?</t>
  </si>
  <si>
    <t xml:space="preserve">What felt unnatural or uncomfortable during the interaction?</t>
  </si>
  <si>
    <t xml:space="preserve">Please explain your preference (or lack of preference) between the conditions. </t>
  </si>
  <si>
    <t xml:space="preserve">Do you have suggestions for improving the robot’s reactions?</t>
  </si>
  <si>
    <t xml:space="preserve">Male</t>
  </si>
  <si>
    <t xml:space="preserve">Sometimes (monthly)</t>
  </si>
  <si>
    <t xml:space="preserve">Yes - briefly</t>
  </si>
  <si>
    <t xml:space="preserve">1 (Strongly Disagree)</t>
  </si>
  <si>
    <t xml:space="preserve">Condition 3</t>
  </si>
  <si>
    <t xml:space="preserve">No preference</t>
  </si>
  <si>
    <t xml:space="preserve">avoid collision</t>
  </si>
  <si>
    <t xml:space="preserve">sometimes the robot move faster after i touched it</t>
  </si>
  <si>
    <t xml:space="preserve">condition 3 is better. It make me feel more comfortable and safe</t>
  </si>
  <si>
    <t xml:space="preserve">if it can move opposite direction against I touched direction </t>
  </si>
  <si>
    <t xml:space="preserve">Female</t>
  </si>
  <si>
    <t xml:space="preserve">5  (Strongly Agree)</t>
  </si>
  <si>
    <t xml:space="preserve">5 (Strongly Agree)</t>
  </si>
  <si>
    <t xml:space="preserve">Condition 2</t>
  </si>
  <si>
    <t xml:space="preserve">I liked the link between the stimulus pressure and the reaction speed. </t>
  </si>
  <si>
    <t xml:space="preserve">In the 3rd experiment, the robot moved as if it was fighting back, moving closer towards me for a bit, that was uncomfortable (observed it twice).</t>
  </si>
  <si>
    <t xml:space="preserve">The last scenario (3) felt most like if a human would react, it also felt a bit less predictable, which makes it more similar to the somewhat unpredictable human behavior.</t>
  </si>
  <si>
    <t xml:space="preserve">The motion goes from fluid to robot-like/lagged to fluid after the touch. I would be great to have also the changes in direction more natural.</t>
  </si>
  <si>
    <t xml:space="preserve">Rarely (a few times a year)</t>
  </si>
  <si>
    <t xml:space="preserve">No</t>
  </si>
  <si>
    <t xml:space="preserve">Different reactions, not statistic behavior</t>
  </si>
  <si>
    <t xml:space="preserve">Rigidly behavior in second experiment</t>
  </si>
  <si>
    <t xml:space="preserve">I like mostly the last (third) experiment due to its calmest reactions, then second experiment was interesting, but sometimes uncomfortable because of "aggressive" behavior. And on the last place - first experiment, it was just normal :) </t>
  </si>
  <si>
    <t xml:space="preserve">Maybe it would help to work more on distinguishing between different touch strengths and, if possible, to increase the speed of reaction(like time between touching and reaction itself). The most favorable speed was observed in the third experiment</t>
  </si>
  <si>
    <t xml:space="preserve">Yes - extensively</t>
  </si>
  <si>
    <t xml:space="preserve">Reacting to the sense of touch</t>
  </si>
  <si>
    <t xml:space="preserve">direction and speed of the reaction after touch</t>
  </si>
  <si>
    <t xml:space="preserve">to fast reaction and the direction gives a feeling that something went wrong</t>
  </si>
  <si>
    <t xml:space="preserve">maybe there is a need of understanding how they work, then could make sense. Like the eyes of a snail.</t>
  </si>
  <si>
    <t xml:space="preserve">Often (weekly or more)</t>
  </si>
  <si>
    <t xml:space="preserve">Condition 1</t>
  </si>
  <si>
    <t xml:space="preserve">In Condition 1, it felt like the robot was moving in the directions I was providing. In Condition 2, the robot always withdrew itself to prevent from hurting me.</t>
  </si>
  <si>
    <t xml:space="preserve">The jerkiness of the robot, the withdrawing action did not feel smooth.</t>
  </si>
  <si>
    <t xml:space="preserve">Condition 1 feels natural because I want a robot to follow my directions and be free to move according to how I tell it to move. Condition 2 felt the safest because it goes back to a default uninteractive position upon being touched.</t>
  </si>
  <si>
    <t xml:space="preserve">It will be helpful to see how much force I applied via changing the color of lights.</t>
  </si>
  <si>
    <t xml:space="preserve">Responsiveness</t>
  </si>
  <si>
    <t xml:space="preserve">Nothing</t>
  </si>
  <si>
    <t xml:space="preserve">The 1st condition had a slower reaction speed and felt more natural (less abrupt)</t>
  </si>
  <si>
    <t xml:space="preserve">Never</t>
  </si>
  <si>
    <t xml:space="preserve">Condtion 2 seems much more safer for me - because i knew what will be it is next action</t>
  </si>
  <si>
    <t xml:space="preserve">Condition 1 have various flexing movement, and i didnt feel like i new next movement, so it percieved less safe</t>
  </si>
  <si>
    <t xml:space="preserve">I like condition 2, since it was predictable. Condition 3 and condition 1 was similar, but condition 3 was felt much safer</t>
  </si>
  <si>
    <t xml:space="preserve">I think would prefer it to stop, as in condition 2 but would be much soft</t>
  </si>
  <si>
    <t xml:space="preserve">The fact that it moves at a constant speed</t>
  </si>
  <si>
    <t xml:space="preserve">Rapid speed changes/movements</t>
  </si>
  <si>
    <t xml:space="preserve">Increase the latency between the touch and the actual response</t>
  </si>
  <si>
    <t xml:space="preserve">There was some reaction to the touch and some avoidance </t>
  </si>
  <si>
    <t xml:space="preserve">the robot moved unpredictably in all interactions. in the last one, the robot moved away from the touch but then continue in the same direction. in some cases it made an unexpected fast movement</t>
  </si>
  <si>
    <t xml:space="preserve">in all conditions the robot moved unexpectedly in some cases. in all cases it continue the movement in the same direction where the touch came from </t>
  </si>
  <si>
    <t xml:space="preserve">if the goal is to increase the safety, i would expect the robot not to continue the motion using the same trajectory but choose a different path to the goal state.</t>
  </si>
  <si>
    <t xml:space="preserve">I would say smooth movement and interesting interaction</t>
  </si>
  <si>
    <t xml:space="preserve">In condition 1 and 3 the reaction time was a little bit slow and way too smooth (unnatural, but comfortable). Interaction 2 felt too sharp</t>
  </si>
  <si>
    <t xml:space="preserve">For me it would be the 2nd one. It is a bit too sharp, but much more responsive</t>
  </si>
  <si>
    <t xml:space="preserve">Take the second condition and make it a bit more smooth and ta-daaa</t>
  </si>
  <si>
    <t xml:space="preserve">Slow, relaxed movements during the experiment, reacting to different pressure with different movements and their direction</t>
  </si>
  <si>
    <t xml:space="preserve">more rapid movements in the first experiment felt more machine-ilke and unexpected</t>
  </si>
  <si>
    <t xml:space="preserve">Second experiment felt the safest because robot had predictable movement with lower speed. This made him more likeable for me, as it seems relaxed and still lively and natural, however the movements were monotonous which felt more machine-like. In the first experiment robot seemed to perform the most unpredictable movement and seemed more stressed. I liked the third option as the robot noticeably reacts to different pressures with different movements while still remain human-like and predictable.</t>
  </si>
  <si>
    <t xml:space="preserve">I would suggest to explore the mix between the second and third option; with the second movement robot feels alive but it is kind of monotonous, maybe it would be nice to add more variety in direction and speed for the second option.</t>
  </si>
  <si>
    <t xml:space="preserve">Responses felt natural overall, mostly movements were logical. I liked the response time.</t>
  </si>
  <si>
    <t xml:space="preserve">In some movements it seemed to move in direction which was not opposite to the collision - as the result it stayed almost in the same place. Although majority of reactions were quite calm, some of them felt faster than human can react — as the result it continued to move and work after 1-2 seconds which was little time for me personally.</t>
  </si>
  <si>
    <t xml:space="preserve">I liked third one the most, as it was the most practical one for me and reacted the most logical way. On the other hand I liked how calm was first method, I had time to react as well and it was natural time of reaction. </t>
  </si>
  <si>
    <t xml:space="preserve">I think third method was the best, but it needs more time of reaction and probably bigger amplitude.</t>
  </si>
  <si>
    <t xml:space="preserve">In the condition 1 I liked that it bended in the elbow joint, and it seemed to me more natural and safe. In the condition 2 it felt the reactions were more corresponding to the amount of pressure applied. </t>
  </si>
  <si>
    <t xml:space="preserve">Condition 3 felt the most unnatural, the movements sometimes were sudden and rigid, which felt a bit dangerous </t>
  </si>
  <si>
    <t xml:space="preserve">To me the condition 1 and 2 felt similar, with the first being more active and the second one reacting a tad faster and being more appropriate to the touch. I did not like the 3rd condition.</t>
  </si>
  <si>
    <t xml:space="preserve">Sometimes it felt like the reactions were delayed, which is I think the area for improvement</t>
  </si>
  <si>
    <t xml:space="preserve">I liked how responsive the robot felt as I touched it. Sometimes I felt that even light touches would cause a reaction on the robot, which surprised me in a good way.</t>
  </si>
  <si>
    <t xml:space="preserve">At condition 2, the robot's overall rhythm felt more abrupt and fast. I found it a bit more stressful to use.</t>
  </si>
  <si>
    <t xml:space="preserve">My preferred condition is the first one. The movements felt neither too slow nor fast - also the way the interaction happened felt more fluid than the other two conditions. </t>
  </si>
  <si>
    <t xml:space="preserve">Maybe balance the movements and rhythms, following the movements on condition 1.</t>
  </si>
  <si>
    <t xml:space="preserve">smooth reactions and pleasant movements</t>
  </si>
  <si>
    <t xml:space="preserve">almost jumpy sudden movements of the arm  during the 3rd interaction</t>
  </si>
  <si>
    <t xml:space="preserve">funny short jokes</t>
  </si>
  <si>
    <t xml:space="preserve">condition Uniform is better. It make me feel more comfortable and safe</t>
  </si>
  <si>
    <t xml:space="preserve">Condtion Cartesian seems much more safer for me - because i knew what will be it is next action</t>
  </si>
  <si>
    <t xml:space="preserve">Condition Location-dependent have various flexing movement, and i didnt feel like i new next movement, so it percieved less safe</t>
  </si>
  <si>
    <t xml:space="preserve">I like condition Cartesian, since it was predictable. Condition Uniform and condition Location-dependent was similar, but condition Uniform was felt much safer</t>
  </si>
  <si>
    <t xml:space="preserve">I think would prefer it to stop, as in condition Cartesian but would be much soft</t>
  </si>
  <si>
    <t xml:space="preserve">In condition Location-dependent and Uniform the reaction time was a little bit slow and way too smooth (unnatural, but comfortable). Interaction Cartesian felt too sharp</t>
  </si>
  <si>
    <t xml:space="preserve">For me it would be the Cartesian one. It is a bit too sharp, but much more responsive</t>
  </si>
  <si>
    <t xml:space="preserve">Take the Cartesian condition and make it a bit more smooth and ta-daaa</t>
  </si>
  <si>
    <t xml:space="preserve">At condition Cartesian, the robot's overall rhythm felt more abrupt and fast. I found it a bit more stressful to use.</t>
  </si>
  <si>
    <t xml:space="preserve">Maybe balance the movements and rhythms, following the movements on condition Location-dependent.</t>
  </si>
  <si>
    <t xml:space="preserve">In Cartesian Condition , it felt like the robot was moving in the directions I was providing. In Uniform Condition, the robot always withdrew itself to prevent from hurting me.</t>
  </si>
  <si>
    <t xml:space="preserve">Condition Cartesian feels natural because I want a robot to follow my directions and be free to move according to how I tell it to move. Condition Uniform felt the safest because it goes back to a default uninteractive position upon being touched.</t>
  </si>
  <si>
    <t xml:space="preserve">Uniform experiment felt the safest because robot had predictable movement with lower speed. This made him more likeable for me, as it seems relaxed and still lively and natural, however the movements were monotonous which felt more machine-like. In the Cartesian experiment robot seemed to perform the most unpredictable movement and seemed more stressed. I liked the Location-dependent option as the robot noticeably reacts to different pressures with different movements while still remain human-like and predictable.</t>
  </si>
  <si>
    <t xml:space="preserve">I would suggest to explore the mix between the Uniform and Location-dependent option; with the second movement robot feels alive but it is kind of monotonous, maybe it would be nice to add more variety in direction and speed for the second option.</t>
  </si>
  <si>
    <t xml:space="preserve">almost jumpy sudden movements of the arm  during the Location-dependent interaction</t>
  </si>
  <si>
    <t xml:space="preserve">Rigidly behavior in Location-dependent experiment</t>
  </si>
  <si>
    <t xml:space="preserve">I like mostly the last (Cartesian) experiment due to its calmest reactions, then Location-dependent experiment was interesting, but sometimes uncomfortable because of "aggressive" behavior. And on the last place - uniform experiment, it was just normal :) </t>
  </si>
  <si>
    <t xml:space="preserve">Maybe it would help to work more on distinguishing between different touch strengths and, if possible, to increase the speed of reaction(like time between touching and reaction itself). The most favorable speed was observed in the cartesian experiment</t>
  </si>
  <si>
    <t xml:space="preserve">The uniform condition had a slower reaction speed and felt more natural (less abrupt)</t>
  </si>
  <si>
    <t xml:space="preserve">the robot moved unpredictably in all interactions. in the last one (Cartesian), the robot moved away from the touch but then continue in the same direction. in some cases it made an unexpected fast movement</t>
  </si>
  <si>
    <t xml:space="preserve">I liked Cartesian method the most, as it was the most practical one for me and reacted the most logical way. On the other hand I liked how calm was uniform method, I had time to react as well and it was natural time of reaction. </t>
  </si>
  <si>
    <t xml:space="preserve">In the condition Uniform I liked that it bended in the elbow joint, and it seemed to me more natural and safe. In the condition Location-dependent it felt the reactions were more corresponding to the amount of pressure applied. </t>
  </si>
  <si>
    <t xml:space="preserve">Condition Cartesian felt the most unnatural, the movements sometimes were sudden and rigid, which felt a bit dangerous </t>
  </si>
  <si>
    <t xml:space="preserve">To me the condition Uniform and Location-dependent felt similar, with the first being more active and the second one reacting a tad faster and being more appropriate to the touch. I did not like the Cartesian condition.</t>
  </si>
  <si>
    <t xml:space="preserve">In the Location-dependent experiment, the robot moved as if it was fighting back, moving closer towards me for a bit, that was uncomfortable (observed it twice).</t>
  </si>
  <si>
    <t xml:space="preserve">The last scenario (Location-dependent) felt most like if a human would react, it also felt a bit less predictable, which makes it more similar to the somewhat unpredictable human behavior.</t>
  </si>
</sst>
</file>

<file path=xl/styles.xml><?xml version="1.0" encoding="utf-8"?>
<styleSheet xmlns="http://schemas.openxmlformats.org/spreadsheetml/2006/main">
  <numFmts count="2">
    <numFmt numFmtId="164" formatCode="General"/>
    <numFmt numFmtId="165" formatCode="m/d/yyyy\ h:mm:ss"/>
  </numFmts>
  <fonts count="6">
    <font>
      <sz val="10"/>
      <color rgb="FF000000"/>
      <name val="Arial"/>
      <family val="0"/>
      <charset val="1"/>
    </font>
    <font>
      <sz val="10"/>
      <name val="Arial"/>
      <family val="0"/>
    </font>
    <font>
      <sz val="10"/>
      <name val="Arial"/>
      <family val="0"/>
    </font>
    <font>
      <sz val="10"/>
      <name val="Arial"/>
      <family val="0"/>
    </font>
    <font>
      <sz val="11"/>
      <color theme="1"/>
      <name val="Arial"/>
      <family val="0"/>
      <charset val="1"/>
    </font>
    <font>
      <b val="true"/>
      <sz val="11"/>
      <color theme="1"/>
      <name val="Arial"/>
      <family val="0"/>
      <charset val="1"/>
    </font>
  </fonts>
  <fills count="2">
    <fill>
      <patternFill patternType="none"/>
    </fill>
    <fill>
      <patternFill patternType="gray125"/>
    </fill>
  </fills>
  <borders count="4">
    <border diagonalUp="false" diagonalDown="false">
      <left/>
      <right/>
      <top/>
      <bottom/>
      <diagonal/>
    </border>
    <border diagonalUp="false" diagonalDown="false">
      <left/>
      <right/>
      <top/>
      <bottom style="thin"/>
      <diagonal/>
    </border>
    <border diagonalUp="false" diagonalDown="false">
      <left/>
      <right/>
      <top style="thin"/>
      <bottom style="thin"/>
      <diagonal/>
    </border>
    <border diagonalUp="false" diagonalDown="false">
      <left/>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5"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bottom" textRotation="0" wrapText="true" indent="0" shrinkToFit="false"/>
      <protection locked="true" hidden="false"/>
    </xf>
    <xf numFmtId="164" fontId="4" fillId="0" borderId="3"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ables/table1.xml><?xml version="1.0" encoding="utf-8"?>
<table xmlns="http://schemas.openxmlformats.org/spreadsheetml/2006/main" id="1" name="Form_Responses" displayName="Form_Responses" ref="A1:CU16" headerRowCount="1" totalsRowCount="0" totalsRowShown="0">
  <tableColumns count="99">
    <tableColumn id="1" name="Časová značka"/>
    <tableColumn id="2" name="ID"/>
    <tableColumn id="3" name="group"/>
    <tableColumn id="4" name="Age"/>
    <tableColumn id="5" name="Gender"/>
    <tableColumn id="6" name="How often do you interact with robots or robotic systems? "/>
    <tableColumn id="7" name="Have you previously interacted with a robotic arm?"/>
    <tableColumn id="8" name="How would you describe your general attitude toward robots? "/>
    <tableColumn id="9" name="Fake — Natural"/>
    <tableColumn id="10" name="Machinelike — Humanlike "/>
    <tableColumn id="11" name="Unconscious — Conscious "/>
    <tableColumn id="12" name="Artificial — Lifelike "/>
    <tableColumn id="13" name="Moving rigidly — Moving elegantly"/>
    <tableColumn id="14" name="Dead — Alive "/>
    <tableColumn id="15" name="Stagnant — Lively "/>
    <tableColumn id="16" name="Mechanical — Organic "/>
    <tableColumn id="17" name="Artificial — Lifelike  2"/>
    <tableColumn id="18" name="Inert — Interactive "/>
    <tableColumn id="19" name="Apathetic — Responsive "/>
    <tableColumn id="20" name="Dislike — Like "/>
    <tableColumn id="21" name="Unfriendly — Friendly "/>
    <tableColumn id="22" name="Unkind — Kind "/>
    <tableColumn id="23" name="Unpleasant — Pleasant "/>
    <tableColumn id="24" name="Awful — Nice "/>
    <tableColumn id="25" name="Anxious — Relaxed"/>
    <tableColumn id="26" name="Calm — Agitated"/>
    <tableColumn id="27" name="Still — Surprised"/>
    <tableColumn id="28" name="Naturalness &amp; Realism [The robot's reaction to my touch felt natural]"/>
    <tableColumn id="29" name="Naturalness &amp; Realism [The robot's movement made sense to me]"/>
    <tableColumn id="30" name="Safety &amp; Comfort [The robot's response speed felt appropriate]"/>
    <tableColumn id="31" name="Safety &amp; Comfort [I felt in control of the interaction at all times]"/>
    <tableColumn id="32" name="Safety &amp; Comfort [I would feel comfortable working near this robot]"/>
    <tableColumn id="33" name="Perception [The robot's movement felt proportional to how hard I pressed]"/>
    <tableColumn id="34" name="Perception [The robot's behaviour reminded me of a human]"/>
    <tableColumn id="35" name="Perception [The robot reacted as if it was avoiding discomfort or damage]"/>
    <tableColumn id="36" name="Fake — Natural 2"/>
    <tableColumn id="37" name="Machinelike — Humanlike  2"/>
    <tableColumn id="38" name="Unconscious — Conscious  2"/>
    <tableColumn id="39" name="Artificial — Lifelike  3"/>
    <tableColumn id="40" name="Moving rigidly — Moving elegantly 2"/>
    <tableColumn id="41" name="Dead — Alive  2"/>
    <tableColumn id="42" name="Stagnant — Lively  2"/>
    <tableColumn id="43" name="Mechanical — Organic  2"/>
    <tableColumn id="44" name="Artificial — Lifelike  4"/>
    <tableColumn id="45" name="Inert — Interactive  2"/>
    <tableColumn id="46" name="Apathetic — Responsive  2"/>
    <tableColumn id="47" name="Dislike — Like  2"/>
    <tableColumn id="48" name="Unfriendly — Friendly  2"/>
    <tableColumn id="49" name="Unkind — Kind  2"/>
    <tableColumn id="50" name="Unpleasant — Pleasant  2"/>
    <tableColumn id="51" name="Awful — Nice  2"/>
    <tableColumn id="52" name="Anxious — Relaxed 2"/>
    <tableColumn id="53" name="Calm — Agitated 2"/>
    <tableColumn id="54" name="Still — Surprised 2"/>
    <tableColumn id="55" name="Naturalness &amp; Realism [The robot's reaction to my touch felt natural] 2"/>
    <tableColumn id="56" name="Naturalness &amp; Realism [The robot's movement made sense to me] 2"/>
    <tableColumn id="57" name="Naturalness &amp; Realism [The robot seemed to “feel” the contact in a realistic way]"/>
    <tableColumn id="58" name="Safety &amp; Comfort [The robot's response speed felt appropriate] 2"/>
    <tableColumn id="59" name="Safety &amp; Comfort [I felt in control of the interaction at all times] 2"/>
    <tableColumn id="60" name="Safety &amp; Comfort [I would feel comfortable working near this robot] 2"/>
    <tableColumn id="61" name="Perception [The robot's movement felt proportional to how hard I pressed] 2"/>
    <tableColumn id="62" name="Perception [The robot's behaviour reminded me of a human] 2"/>
    <tableColumn id="63" name="Perception [The robot reacted as if it was avoiding discomfort or damage] 2"/>
    <tableColumn id="64" name="Fake — Natural 3"/>
    <tableColumn id="65" name="Machinelike — Humanlike  3"/>
    <tableColumn id="66" name="Unconscious — Conscious  3"/>
    <tableColumn id="67" name="Artificial — Lifelike  5"/>
    <tableColumn id="68" name="Moving rigidly — Moving elegantly 3"/>
    <tableColumn id="69" name="Dead — Alive  3"/>
    <tableColumn id="70" name="Stagnant — Lively  3"/>
    <tableColumn id="71" name="Mechanical — Organic  3"/>
    <tableColumn id="72" name="Artificial — Lifelike  6"/>
    <tableColumn id="73" name="Inert — Interactive  3"/>
    <tableColumn id="74" name="Apathetic — Responsive  3"/>
    <tableColumn id="75" name="Dislike — Like  3"/>
    <tableColumn id="76" name="Unfriendly — Friendly  3"/>
    <tableColumn id="77" name="Unkind — Kind  3"/>
    <tableColumn id="78" name="Unpleasant — Pleasant  3"/>
    <tableColumn id="79" name="Awful — Nice  3"/>
    <tableColumn id="80" name="Anxious — Relaxed 3"/>
    <tableColumn id="81" name="Calm — Agitated 3"/>
    <tableColumn id="82" name="Still — Surprised 3"/>
    <tableColumn id="83" name="Naturalness &amp; Realism [The robot's reaction to my touch felt natural] 3"/>
    <tableColumn id="84" name="Naturalness &amp; Realism [The robot's movement made sense to me] 3"/>
    <tableColumn id="85" name="Naturalness &amp; Realism [The robot seemed to “feel” the contact in a realistic way] 2"/>
    <tableColumn id="86" name="Safety &amp; Comfort [The robot's response speed felt appropriate] 3"/>
    <tableColumn id="87" name="Safety &amp; Comfort [I felt in control of the interaction at all times] 3"/>
    <tableColumn id="88" name="Safety &amp; Comfort [I would feel comfortable working near this robot] 3"/>
    <tableColumn id="89" name="Perception [The robot's movement felt proportional to how hard I pressed] 3"/>
    <tableColumn id="90" name="Perception [The robot's behaviour reminded me of a human] 3"/>
    <tableColumn id="91" name="Perception [The robot reacted as if it was avoiding discomfort or damage] 3"/>
    <tableColumn id="92" name="Which interaction felt more natural overall?"/>
    <tableColumn id="93" name="Which robot behavior felt the most human-like?"/>
    <tableColumn id="94" name="Which condition felt safer?"/>
    <tableColumn id="95" name="Which condition reacted most appropriately to touch?"/>
    <tableColumn id="96" name="What did you like most about the robot’s behavior?"/>
    <tableColumn id="97" name="What felt unnatural or uncomfortable during the interaction?"/>
    <tableColumn id="98" name="Please explain your preference (or lack of preference) between the conditions. "/>
    <tableColumn id="99" name="Do you have suggestions for improving the robot’s reactions?"/>
  </tableColumns>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U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zeroHeight="false" outlineLevelRow="0" outlineLevelCol="0"/>
  <cols>
    <col collapsed="false" customWidth="true" hidden="false" outlineLevel="0" max="5" min="1" style="0" width="18.88"/>
    <col collapsed="false" customWidth="true" hidden="false" outlineLevel="0" max="8" min="6" style="0" width="37.63"/>
    <col collapsed="false" customWidth="true" hidden="false" outlineLevel="0" max="9" min="9" style="0" width="18.88"/>
    <col collapsed="false" customWidth="true" hidden="false" outlineLevel="0" max="10" min="10" style="0" width="24.25"/>
    <col collapsed="false" customWidth="true" hidden="false" outlineLevel="0" max="11" min="11" style="0" width="24.88"/>
    <col collapsed="false" customWidth="true" hidden="false" outlineLevel="0" max="12" min="12" style="0" width="19.13"/>
    <col collapsed="false" customWidth="true" hidden="false" outlineLevel="0" max="13" min="13" style="0" width="29.75"/>
    <col collapsed="false" customWidth="true" hidden="false" outlineLevel="0" max="15" min="14" style="0" width="18.88"/>
    <col collapsed="false" customWidth="true" hidden="false" outlineLevel="0" max="16" min="16" style="0" width="21.88"/>
    <col collapsed="false" customWidth="true" hidden="false" outlineLevel="0" max="17" min="17" style="0" width="19.13"/>
    <col collapsed="false" customWidth="true" hidden="false" outlineLevel="0" max="18" min="18" style="0" width="18.88"/>
    <col collapsed="false" customWidth="true" hidden="false" outlineLevel="0" max="19" min="19" style="0" width="23.13"/>
    <col collapsed="false" customWidth="true" hidden="false" outlineLevel="0" max="20" min="20" style="0" width="18.88"/>
    <col collapsed="false" customWidth="true" hidden="false" outlineLevel="0" max="21" min="21" style="0" width="20.88"/>
    <col collapsed="false" customWidth="true" hidden="false" outlineLevel="0" max="22" min="22" style="0" width="18.88"/>
    <col collapsed="false" customWidth="true" hidden="false" outlineLevel="0" max="23" min="23" style="0" width="22.38"/>
    <col collapsed="false" customWidth="true" hidden="false" outlineLevel="0" max="24" min="24" style="0" width="18.88"/>
    <col collapsed="false" customWidth="true" hidden="false" outlineLevel="0" max="25" min="25" style="0" width="19"/>
    <col collapsed="false" customWidth="true" hidden="false" outlineLevel="0" max="27" min="26" style="0" width="18.88"/>
    <col collapsed="false" customWidth="true" hidden="false" outlineLevel="0" max="35" min="28" style="0" width="37.63"/>
    <col collapsed="false" customWidth="true" hidden="false" outlineLevel="0" max="36" min="36" style="0" width="18.88"/>
    <col collapsed="false" customWidth="true" hidden="false" outlineLevel="0" max="37" min="37" style="0" width="24.25"/>
    <col collapsed="false" customWidth="true" hidden="false" outlineLevel="0" max="38" min="38" style="0" width="24.88"/>
    <col collapsed="false" customWidth="true" hidden="false" outlineLevel="0" max="39" min="39" style="0" width="19.13"/>
    <col collapsed="false" customWidth="true" hidden="false" outlineLevel="0" max="40" min="40" style="0" width="29.75"/>
    <col collapsed="false" customWidth="true" hidden="false" outlineLevel="0" max="42" min="41" style="0" width="18.88"/>
    <col collapsed="false" customWidth="true" hidden="false" outlineLevel="0" max="43" min="43" style="0" width="21.88"/>
    <col collapsed="false" customWidth="true" hidden="false" outlineLevel="0" max="44" min="44" style="0" width="19.13"/>
    <col collapsed="false" customWidth="true" hidden="false" outlineLevel="0" max="45" min="45" style="0" width="18.88"/>
    <col collapsed="false" customWidth="true" hidden="false" outlineLevel="0" max="46" min="46" style="0" width="23.13"/>
    <col collapsed="false" customWidth="true" hidden="false" outlineLevel="0" max="47" min="47" style="0" width="18.88"/>
    <col collapsed="false" customWidth="true" hidden="false" outlineLevel="0" max="48" min="48" style="0" width="20.88"/>
    <col collapsed="false" customWidth="true" hidden="false" outlineLevel="0" max="49" min="49" style="0" width="18.88"/>
    <col collapsed="false" customWidth="true" hidden="false" outlineLevel="0" max="50" min="50" style="0" width="22.38"/>
    <col collapsed="false" customWidth="true" hidden="false" outlineLevel="0" max="51" min="51" style="0" width="18.88"/>
    <col collapsed="false" customWidth="true" hidden="false" outlineLevel="0" max="52" min="52" style="0" width="19"/>
    <col collapsed="false" customWidth="true" hidden="false" outlineLevel="0" max="54" min="53" style="0" width="18.88"/>
    <col collapsed="false" customWidth="true" hidden="false" outlineLevel="0" max="63" min="55" style="0" width="37.63"/>
    <col collapsed="false" customWidth="true" hidden="false" outlineLevel="0" max="64" min="64" style="0" width="18.88"/>
    <col collapsed="false" customWidth="true" hidden="false" outlineLevel="0" max="65" min="65" style="0" width="24.25"/>
    <col collapsed="false" customWidth="true" hidden="false" outlineLevel="0" max="66" min="66" style="0" width="24.88"/>
    <col collapsed="false" customWidth="true" hidden="false" outlineLevel="0" max="67" min="67" style="0" width="19.13"/>
    <col collapsed="false" customWidth="true" hidden="false" outlineLevel="0" max="68" min="68" style="0" width="29.75"/>
    <col collapsed="false" customWidth="true" hidden="false" outlineLevel="0" max="70" min="69" style="0" width="18.88"/>
    <col collapsed="false" customWidth="true" hidden="false" outlineLevel="0" max="71" min="71" style="0" width="21.88"/>
    <col collapsed="false" customWidth="true" hidden="false" outlineLevel="0" max="72" min="72" style="0" width="19.13"/>
    <col collapsed="false" customWidth="true" hidden="false" outlineLevel="0" max="73" min="73" style="0" width="18.88"/>
    <col collapsed="false" customWidth="true" hidden="false" outlineLevel="0" max="74" min="74" style="0" width="23.13"/>
    <col collapsed="false" customWidth="true" hidden="false" outlineLevel="0" max="75" min="75" style="0" width="18.88"/>
    <col collapsed="false" customWidth="true" hidden="false" outlineLevel="0" max="76" min="76" style="0" width="20.88"/>
    <col collapsed="false" customWidth="true" hidden="false" outlineLevel="0" max="77" min="77" style="0" width="18.88"/>
    <col collapsed="false" customWidth="true" hidden="false" outlineLevel="0" max="78" min="78" style="0" width="22.38"/>
    <col collapsed="false" customWidth="true" hidden="false" outlineLevel="0" max="79" min="79" style="0" width="18.88"/>
    <col collapsed="false" customWidth="true" hidden="false" outlineLevel="0" max="80" min="80" style="0" width="19"/>
    <col collapsed="false" customWidth="true" hidden="false" outlineLevel="0" max="82" min="81" style="0" width="18.88"/>
    <col collapsed="false" customWidth="true" hidden="false" outlineLevel="0" max="91" min="83" style="0" width="37.63"/>
    <col collapsed="false" customWidth="true" hidden="false" outlineLevel="0" max="92" min="92" style="0" width="36.25"/>
    <col collapsed="false" customWidth="true" hidden="false" outlineLevel="0" max="93" min="93" style="0" width="37.63"/>
    <col collapsed="false" customWidth="true" hidden="false" outlineLevel="0" max="94" min="94" style="0" width="24.63"/>
    <col collapsed="false" customWidth="true" hidden="false" outlineLevel="0" max="95" min="95" style="0" width="37.63"/>
    <col collapsed="false" customWidth="true" hidden="false" outlineLevel="0" max="96" min="96" style="0" width="42.75"/>
    <col collapsed="false" customWidth="true" hidden="false" outlineLevel="0" max="99" min="97" style="0" width="37.63"/>
    <col collapsed="false" customWidth="true" hidden="false" outlineLevel="0" max="105" min="100" style="0" width="18.88"/>
  </cols>
  <sheetData>
    <row r="1" customFormat="false" ht="22.5" hidden="false" customHeight="tru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2" t="s">
        <v>27</v>
      </c>
      <c r="AC1" s="2" t="s">
        <v>28</v>
      </c>
      <c r="AD1" s="2" t="s">
        <v>29</v>
      </c>
      <c r="AE1" s="2" t="s">
        <v>30</v>
      </c>
      <c r="AF1" s="2" t="s">
        <v>31</v>
      </c>
      <c r="AG1" s="2" t="s">
        <v>32</v>
      </c>
      <c r="AH1" s="2" t="s">
        <v>33</v>
      </c>
      <c r="AI1" s="2"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2" t="s">
        <v>54</v>
      </c>
      <c r="BD1" s="2" t="s">
        <v>55</v>
      </c>
      <c r="BE1" s="2" t="s">
        <v>56</v>
      </c>
      <c r="BF1" s="2" t="s">
        <v>57</v>
      </c>
      <c r="BG1" s="2" t="s">
        <v>58</v>
      </c>
      <c r="BH1" s="2" t="s">
        <v>59</v>
      </c>
      <c r="BI1" s="2" t="s">
        <v>60</v>
      </c>
      <c r="BJ1" s="2" t="s">
        <v>61</v>
      </c>
      <c r="BK1" s="2"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2" t="s">
        <v>82</v>
      </c>
      <c r="CF1" s="2" t="s">
        <v>83</v>
      </c>
      <c r="CG1" s="2" t="s">
        <v>84</v>
      </c>
      <c r="CH1" s="2" t="s">
        <v>85</v>
      </c>
      <c r="CI1" s="2" t="s">
        <v>86</v>
      </c>
      <c r="CJ1" s="2" t="s">
        <v>87</v>
      </c>
      <c r="CK1" s="2" t="s">
        <v>88</v>
      </c>
      <c r="CL1" s="2" t="s">
        <v>89</v>
      </c>
      <c r="CM1" s="2" t="s">
        <v>90</v>
      </c>
      <c r="CN1" s="1" t="s">
        <v>91</v>
      </c>
      <c r="CO1" s="1" t="s">
        <v>92</v>
      </c>
      <c r="CP1" s="1" t="s">
        <v>93</v>
      </c>
      <c r="CQ1" s="1" t="s">
        <v>94</v>
      </c>
      <c r="CR1" s="1" t="s">
        <v>95</v>
      </c>
      <c r="CS1" s="1" t="s">
        <v>96</v>
      </c>
      <c r="CT1" s="1" t="s">
        <v>97</v>
      </c>
      <c r="CU1" s="1" t="s">
        <v>98</v>
      </c>
    </row>
    <row r="2" customFormat="false" ht="22.5" hidden="false" customHeight="true" outlineLevel="0" collapsed="false">
      <c r="A2" s="3" t="n">
        <v>46160.5062586111</v>
      </c>
      <c r="B2" s="4" t="n">
        <v>1</v>
      </c>
      <c r="C2" s="4" t="n">
        <f aca="false">MOD(B2,3)</f>
        <v>1</v>
      </c>
      <c r="D2" s="4" t="n">
        <v>28</v>
      </c>
      <c r="E2" s="4" t="s">
        <v>99</v>
      </c>
      <c r="F2" s="4" t="s">
        <v>100</v>
      </c>
      <c r="G2" s="4" t="s">
        <v>101</v>
      </c>
      <c r="H2" s="4" t="n">
        <v>5</v>
      </c>
      <c r="I2" s="4" t="n">
        <v>3</v>
      </c>
      <c r="J2" s="4" t="n">
        <v>2</v>
      </c>
      <c r="K2" s="4" t="n">
        <v>2</v>
      </c>
      <c r="L2" s="4" t="n">
        <v>4</v>
      </c>
      <c r="M2" s="4" t="n">
        <v>2</v>
      </c>
      <c r="N2" s="4" t="n">
        <v>3</v>
      </c>
      <c r="O2" s="4" t="n">
        <v>4</v>
      </c>
      <c r="P2" s="4" t="n">
        <v>2</v>
      </c>
      <c r="Q2" s="4" t="n">
        <v>2</v>
      </c>
      <c r="R2" s="4" t="n">
        <v>4</v>
      </c>
      <c r="S2" s="4" t="n">
        <v>2</v>
      </c>
      <c r="T2" s="4" t="n">
        <v>3</v>
      </c>
      <c r="U2" s="4" t="n">
        <v>4</v>
      </c>
      <c r="V2" s="4" t="n">
        <v>3</v>
      </c>
      <c r="W2" s="4" t="n">
        <v>4</v>
      </c>
      <c r="X2" s="4" t="n">
        <v>4</v>
      </c>
      <c r="Y2" s="4" t="n">
        <v>3</v>
      </c>
      <c r="Z2" s="4" t="n">
        <v>4</v>
      </c>
      <c r="AA2" s="4" t="n">
        <v>3</v>
      </c>
      <c r="AB2" s="4" t="n">
        <v>3</v>
      </c>
      <c r="AC2" s="4" t="n">
        <v>2</v>
      </c>
      <c r="AD2" s="4" t="n">
        <v>3</v>
      </c>
      <c r="AE2" s="4" t="n">
        <v>3</v>
      </c>
      <c r="AF2" s="4" t="n">
        <v>2</v>
      </c>
      <c r="AG2" s="4" t="n">
        <v>3</v>
      </c>
      <c r="AH2" s="4" t="n">
        <v>2</v>
      </c>
      <c r="AI2" s="4" t="n">
        <v>4</v>
      </c>
      <c r="AJ2" s="4" t="n">
        <v>4</v>
      </c>
      <c r="AK2" s="4" t="n">
        <v>2</v>
      </c>
      <c r="AL2" s="4" t="n">
        <v>2</v>
      </c>
      <c r="AM2" s="4" t="n">
        <v>3</v>
      </c>
      <c r="AN2" s="4" t="n">
        <v>1</v>
      </c>
      <c r="AO2" s="4" t="n">
        <v>2</v>
      </c>
      <c r="AP2" s="4" t="n">
        <v>2</v>
      </c>
      <c r="AQ2" s="4" t="n">
        <v>2</v>
      </c>
      <c r="AR2" s="4" t="n">
        <v>2</v>
      </c>
      <c r="AS2" s="4" t="n">
        <v>3</v>
      </c>
      <c r="AT2" s="4" t="n">
        <v>3</v>
      </c>
      <c r="AU2" s="4" t="n">
        <v>2</v>
      </c>
      <c r="AV2" s="4" t="n">
        <v>2</v>
      </c>
      <c r="AW2" s="4" t="n">
        <v>2</v>
      </c>
      <c r="AX2" s="4" t="n">
        <v>3</v>
      </c>
      <c r="AY2" s="4" t="n">
        <v>2</v>
      </c>
      <c r="AZ2" s="4" t="n">
        <v>2</v>
      </c>
      <c r="BA2" s="4" t="n">
        <v>5</v>
      </c>
      <c r="BB2" s="4" t="n">
        <v>4</v>
      </c>
      <c r="BC2" s="4" t="n">
        <v>4</v>
      </c>
      <c r="BD2" s="4" t="n">
        <v>2</v>
      </c>
      <c r="BE2" s="4" t="n">
        <v>3</v>
      </c>
      <c r="BF2" s="4" t="s">
        <v>102</v>
      </c>
      <c r="BG2" s="4" t="n">
        <v>2</v>
      </c>
      <c r="BH2" s="4" t="n">
        <v>2</v>
      </c>
      <c r="BI2" s="4" t="n">
        <v>3</v>
      </c>
      <c r="BJ2" s="4" t="n">
        <v>2</v>
      </c>
      <c r="BK2" s="4" t="n">
        <v>4</v>
      </c>
      <c r="BL2" s="4" t="n">
        <v>4</v>
      </c>
      <c r="BM2" s="4" t="n">
        <v>4</v>
      </c>
      <c r="BN2" s="4" t="n">
        <v>3</v>
      </c>
      <c r="BO2" s="4" t="n">
        <v>4</v>
      </c>
      <c r="BP2" s="4" t="n">
        <v>4</v>
      </c>
      <c r="BQ2" s="4" t="n">
        <v>4</v>
      </c>
      <c r="BR2" s="4" t="n">
        <v>3</v>
      </c>
      <c r="BS2" s="4" t="n">
        <v>3</v>
      </c>
      <c r="BT2" s="4" t="n">
        <v>3</v>
      </c>
      <c r="BU2" s="4" t="n">
        <v>4</v>
      </c>
      <c r="BV2" s="4" t="n">
        <v>4</v>
      </c>
      <c r="BW2" s="4" t="n">
        <v>4</v>
      </c>
      <c r="BX2" s="4" t="n">
        <v>4</v>
      </c>
      <c r="BY2" s="4" t="n">
        <v>4</v>
      </c>
      <c r="BZ2" s="4" t="n">
        <v>4</v>
      </c>
      <c r="CA2" s="4" t="n">
        <v>4</v>
      </c>
      <c r="CB2" s="4" t="n">
        <v>4</v>
      </c>
      <c r="CC2" s="4" t="n">
        <v>2</v>
      </c>
      <c r="CD2" s="4" t="n">
        <v>2</v>
      </c>
      <c r="CE2" s="4" t="n">
        <v>4</v>
      </c>
      <c r="CF2" s="4" t="n">
        <v>4</v>
      </c>
      <c r="CG2" s="4" t="n">
        <v>4</v>
      </c>
      <c r="CH2" s="4" t="n">
        <v>3</v>
      </c>
      <c r="CI2" s="4" t="n">
        <v>4</v>
      </c>
      <c r="CJ2" s="4" t="n">
        <v>4</v>
      </c>
      <c r="CK2" s="4" t="n">
        <v>2</v>
      </c>
      <c r="CL2" s="4" t="n">
        <v>3</v>
      </c>
      <c r="CM2" s="4" t="n">
        <v>3</v>
      </c>
      <c r="CN2" s="4" t="s">
        <v>103</v>
      </c>
      <c r="CO2" s="4" t="s">
        <v>104</v>
      </c>
      <c r="CP2" s="4" t="s">
        <v>103</v>
      </c>
      <c r="CQ2" s="4" t="s">
        <v>103</v>
      </c>
      <c r="CR2" s="5" t="s">
        <v>105</v>
      </c>
      <c r="CS2" s="5" t="s">
        <v>106</v>
      </c>
      <c r="CT2" s="5" t="s">
        <v>107</v>
      </c>
      <c r="CU2" s="5" t="s">
        <v>108</v>
      </c>
    </row>
    <row r="3" customFormat="false" ht="22.5" hidden="false" customHeight="true" outlineLevel="0" collapsed="false">
      <c r="A3" s="3" t="n">
        <v>46160.5293579514</v>
      </c>
      <c r="B3" s="4" t="n">
        <v>2</v>
      </c>
      <c r="C3" s="4" t="n">
        <f aca="false">MOD(B3,3)</f>
        <v>2</v>
      </c>
      <c r="D3" s="4" t="n">
        <v>25</v>
      </c>
      <c r="E3" s="4" t="s">
        <v>109</v>
      </c>
      <c r="F3" s="4" t="s">
        <v>100</v>
      </c>
      <c r="G3" s="4" t="s">
        <v>101</v>
      </c>
      <c r="H3" s="4" t="n">
        <v>5</v>
      </c>
      <c r="I3" s="4" t="n">
        <v>2</v>
      </c>
      <c r="J3" s="4" t="n">
        <v>1</v>
      </c>
      <c r="K3" s="4" t="n">
        <v>2</v>
      </c>
      <c r="L3" s="4" t="n">
        <v>2</v>
      </c>
      <c r="M3" s="4" t="n">
        <v>2</v>
      </c>
      <c r="N3" s="4" t="n">
        <v>1</v>
      </c>
      <c r="O3" s="4" t="n">
        <v>3</v>
      </c>
      <c r="P3" s="4" t="n">
        <v>2</v>
      </c>
      <c r="Q3" s="4" t="n">
        <v>1</v>
      </c>
      <c r="R3" s="4" t="n">
        <v>4</v>
      </c>
      <c r="S3" s="4" t="n">
        <v>3</v>
      </c>
      <c r="T3" s="4" t="n">
        <v>3</v>
      </c>
      <c r="U3" s="4" t="n">
        <v>3</v>
      </c>
      <c r="V3" s="4" t="n">
        <v>3</v>
      </c>
      <c r="W3" s="4" t="n">
        <v>3</v>
      </c>
      <c r="X3" s="4" t="n">
        <v>4</v>
      </c>
      <c r="Y3" s="4" t="n">
        <v>3</v>
      </c>
      <c r="Z3" s="4" t="n">
        <v>2</v>
      </c>
      <c r="AA3" s="4" t="n">
        <v>3</v>
      </c>
      <c r="AB3" s="4" t="n">
        <v>2</v>
      </c>
      <c r="AC3" s="4" t="n">
        <v>2</v>
      </c>
      <c r="AD3" s="4" t="n">
        <v>4</v>
      </c>
      <c r="AE3" s="4" t="n">
        <v>4</v>
      </c>
      <c r="AF3" s="4" t="s">
        <v>110</v>
      </c>
      <c r="AG3" s="4" t="n">
        <v>3</v>
      </c>
      <c r="AH3" s="4" t="n">
        <v>2</v>
      </c>
      <c r="AI3" s="4" t="n">
        <v>4</v>
      </c>
      <c r="AJ3" s="4" t="n">
        <v>2</v>
      </c>
      <c r="AK3" s="4" t="n">
        <v>1</v>
      </c>
      <c r="AL3" s="4" t="n">
        <v>2</v>
      </c>
      <c r="AM3" s="4" t="n">
        <v>2</v>
      </c>
      <c r="AN3" s="4" t="n">
        <v>4</v>
      </c>
      <c r="AO3" s="4" t="n">
        <v>2</v>
      </c>
      <c r="AP3" s="4" t="n">
        <v>4</v>
      </c>
      <c r="AQ3" s="4" t="n">
        <v>2</v>
      </c>
      <c r="AR3" s="4" t="n">
        <v>2</v>
      </c>
      <c r="AS3" s="4" t="n">
        <v>5</v>
      </c>
      <c r="AT3" s="4" t="n">
        <v>4</v>
      </c>
      <c r="AU3" s="4" t="n">
        <v>4</v>
      </c>
      <c r="AV3" s="4" t="n">
        <v>4</v>
      </c>
      <c r="AW3" s="4" t="n">
        <v>3</v>
      </c>
      <c r="AX3" s="4" t="n">
        <v>4</v>
      </c>
      <c r="AY3" s="4" t="n">
        <v>3</v>
      </c>
      <c r="AZ3" s="4" t="n">
        <v>5</v>
      </c>
      <c r="BA3" s="4" t="n">
        <v>2</v>
      </c>
      <c r="BB3" s="4" t="n">
        <v>3</v>
      </c>
      <c r="BC3" s="4" t="n">
        <v>4</v>
      </c>
      <c r="BD3" s="4" t="s">
        <v>111</v>
      </c>
      <c r="BE3" s="4" t="n">
        <v>4</v>
      </c>
      <c r="BF3" s="4" t="n">
        <v>3</v>
      </c>
      <c r="BG3" s="4" t="n">
        <v>4</v>
      </c>
      <c r="BH3" s="4" t="s">
        <v>110</v>
      </c>
      <c r="BI3" s="4" t="s">
        <v>110</v>
      </c>
      <c r="BJ3" s="4" t="n">
        <v>4</v>
      </c>
      <c r="BK3" s="4" t="s">
        <v>110</v>
      </c>
      <c r="BL3" s="4" t="n">
        <v>3</v>
      </c>
      <c r="BM3" s="4" t="n">
        <v>2</v>
      </c>
      <c r="BN3" s="4" t="n">
        <v>3</v>
      </c>
      <c r="BO3" s="4" t="n">
        <v>2</v>
      </c>
      <c r="BP3" s="4" t="n">
        <v>3</v>
      </c>
      <c r="BQ3" s="4" t="n">
        <v>2</v>
      </c>
      <c r="BR3" s="4" t="n">
        <v>5</v>
      </c>
      <c r="BS3" s="4" t="n">
        <v>3</v>
      </c>
      <c r="BT3" s="4" t="n">
        <v>3</v>
      </c>
      <c r="BU3" s="4" t="n">
        <v>5</v>
      </c>
      <c r="BV3" s="4" t="n">
        <v>5</v>
      </c>
      <c r="BW3" s="4" t="n">
        <v>4</v>
      </c>
      <c r="BX3" s="4" t="n">
        <v>3</v>
      </c>
      <c r="BY3" s="4" t="n">
        <v>3</v>
      </c>
      <c r="BZ3" s="4" t="n">
        <v>3</v>
      </c>
      <c r="CA3" s="4" t="n">
        <v>3</v>
      </c>
      <c r="CB3" s="4" t="n">
        <v>2</v>
      </c>
      <c r="CC3" s="4" t="n">
        <v>3</v>
      </c>
      <c r="CD3" s="4" t="n">
        <v>3</v>
      </c>
      <c r="CE3" s="4" t="n">
        <v>4</v>
      </c>
      <c r="CF3" s="4" t="n">
        <v>4</v>
      </c>
      <c r="CG3" s="4" t="s">
        <v>111</v>
      </c>
      <c r="CH3" s="4" t="s">
        <v>110</v>
      </c>
      <c r="CI3" s="4" t="n">
        <v>3</v>
      </c>
      <c r="CJ3" s="4" t="n">
        <v>3</v>
      </c>
      <c r="CK3" s="4" t="s">
        <v>110</v>
      </c>
      <c r="CL3" s="4" t="n">
        <v>4</v>
      </c>
      <c r="CM3" s="4" t="s">
        <v>110</v>
      </c>
      <c r="CN3" s="4" t="s">
        <v>103</v>
      </c>
      <c r="CO3" s="4" t="s">
        <v>103</v>
      </c>
      <c r="CP3" s="4" t="s">
        <v>112</v>
      </c>
      <c r="CQ3" s="4" t="s">
        <v>103</v>
      </c>
      <c r="CR3" s="5" t="s">
        <v>113</v>
      </c>
      <c r="CS3" s="5" t="s">
        <v>114</v>
      </c>
      <c r="CT3" s="5" t="s">
        <v>115</v>
      </c>
      <c r="CU3" s="5" t="s">
        <v>116</v>
      </c>
    </row>
    <row r="4" customFormat="false" ht="22.5" hidden="false" customHeight="true" outlineLevel="0" collapsed="false">
      <c r="A4" s="3" t="n">
        <v>46160.6201484838</v>
      </c>
      <c r="B4" s="4" t="n">
        <v>3</v>
      </c>
      <c r="C4" s="4" t="n">
        <f aca="false">MOD(B4,3)</f>
        <v>0</v>
      </c>
      <c r="D4" s="4" t="n">
        <v>21</v>
      </c>
      <c r="E4" s="4" t="s">
        <v>99</v>
      </c>
      <c r="F4" s="4" t="s">
        <v>117</v>
      </c>
      <c r="G4" s="4" t="s">
        <v>118</v>
      </c>
      <c r="H4" s="4" t="n">
        <v>3</v>
      </c>
      <c r="I4" s="4" t="n">
        <v>4</v>
      </c>
      <c r="J4" s="4" t="n">
        <v>2</v>
      </c>
      <c r="K4" s="4" t="n">
        <v>4</v>
      </c>
      <c r="L4" s="4" t="n">
        <v>3</v>
      </c>
      <c r="M4" s="4" t="n">
        <v>3</v>
      </c>
      <c r="N4" s="4" t="n">
        <v>3</v>
      </c>
      <c r="O4" s="4" t="n">
        <v>4</v>
      </c>
      <c r="P4" s="4" t="n">
        <v>4</v>
      </c>
      <c r="Q4" s="4" t="n">
        <v>3</v>
      </c>
      <c r="R4" s="4" t="n">
        <v>5</v>
      </c>
      <c r="S4" s="4" t="n">
        <v>3</v>
      </c>
      <c r="T4" s="4" t="n">
        <v>5</v>
      </c>
      <c r="U4" s="4" t="n">
        <v>5</v>
      </c>
      <c r="V4" s="4" t="n">
        <v>4</v>
      </c>
      <c r="W4" s="4" t="n">
        <v>5</v>
      </c>
      <c r="X4" s="4" t="n">
        <v>5</v>
      </c>
      <c r="Y4" s="4" t="n">
        <v>3</v>
      </c>
      <c r="Z4" s="4" t="n">
        <v>2</v>
      </c>
      <c r="AA4" s="4" t="n">
        <v>4</v>
      </c>
      <c r="AB4" s="4" t="n">
        <v>4</v>
      </c>
      <c r="AC4" s="4" t="n">
        <v>4</v>
      </c>
      <c r="AD4" s="4" t="s">
        <v>110</v>
      </c>
      <c r="AE4" s="4" t="n">
        <v>4</v>
      </c>
      <c r="AF4" s="4" t="s">
        <v>110</v>
      </c>
      <c r="AG4" s="4" t="s">
        <v>102</v>
      </c>
      <c r="AH4" s="4" t="n">
        <v>3</v>
      </c>
      <c r="AI4" s="4" t="n">
        <v>4</v>
      </c>
      <c r="AJ4" s="4" t="n">
        <v>3</v>
      </c>
      <c r="AK4" s="4" t="n">
        <v>1</v>
      </c>
      <c r="AL4" s="4" t="n">
        <v>5</v>
      </c>
      <c r="AM4" s="4" t="n">
        <v>2</v>
      </c>
      <c r="AN4" s="4" t="n">
        <v>2</v>
      </c>
      <c r="AO4" s="4" t="n">
        <v>3</v>
      </c>
      <c r="AP4" s="4" t="n">
        <v>2</v>
      </c>
      <c r="AQ4" s="4" t="n">
        <v>1</v>
      </c>
      <c r="AR4" s="4" t="n">
        <v>2</v>
      </c>
      <c r="AS4" s="4" t="n">
        <v>2</v>
      </c>
      <c r="AT4" s="4" t="n">
        <v>2</v>
      </c>
      <c r="AU4" s="4" t="n">
        <v>3</v>
      </c>
      <c r="AV4" s="4" t="n">
        <v>3</v>
      </c>
      <c r="AW4" s="4" t="n">
        <v>2</v>
      </c>
      <c r="AX4" s="4" t="n">
        <v>3</v>
      </c>
      <c r="AY4" s="4" t="n">
        <v>3</v>
      </c>
      <c r="AZ4" s="4" t="n">
        <v>2</v>
      </c>
      <c r="BA4" s="4" t="n">
        <v>3</v>
      </c>
      <c r="BB4" s="4" t="n">
        <v>3</v>
      </c>
      <c r="BC4" s="4" t="n">
        <v>2</v>
      </c>
      <c r="BD4" s="4" t="n">
        <v>3</v>
      </c>
      <c r="BE4" s="4" t="n">
        <v>3</v>
      </c>
      <c r="BF4" s="4" t="n">
        <v>2</v>
      </c>
      <c r="BG4" s="4" t="n">
        <v>3</v>
      </c>
      <c r="BH4" s="4" t="n">
        <v>2</v>
      </c>
      <c r="BI4" s="4" t="n">
        <v>2</v>
      </c>
      <c r="BJ4" s="4" t="n">
        <v>2</v>
      </c>
      <c r="BK4" s="4" t="s">
        <v>110</v>
      </c>
      <c r="BL4" s="4" t="n">
        <v>4</v>
      </c>
      <c r="BM4" s="4" t="n">
        <v>4</v>
      </c>
      <c r="BN4" s="4" t="n">
        <v>5</v>
      </c>
      <c r="BO4" s="4" t="n">
        <v>2</v>
      </c>
      <c r="BP4" s="4" t="n">
        <v>4</v>
      </c>
      <c r="BQ4" s="4" t="n">
        <v>3</v>
      </c>
      <c r="BR4" s="4" t="n">
        <v>3</v>
      </c>
      <c r="BS4" s="4" t="n">
        <v>3</v>
      </c>
      <c r="BT4" s="4" t="n">
        <v>3</v>
      </c>
      <c r="BU4" s="4" t="n">
        <v>4</v>
      </c>
      <c r="BV4" s="4" t="n">
        <v>1</v>
      </c>
      <c r="BW4" s="4" t="n">
        <v>5</v>
      </c>
      <c r="BX4" s="4" t="n">
        <v>5</v>
      </c>
      <c r="BY4" s="4" t="n">
        <v>4</v>
      </c>
      <c r="BZ4" s="4" t="n">
        <v>5</v>
      </c>
      <c r="CA4" s="4" t="n">
        <v>5</v>
      </c>
      <c r="CB4" s="4" t="n">
        <v>4</v>
      </c>
      <c r="CC4" s="4" t="n">
        <v>1</v>
      </c>
      <c r="CD4" s="4" t="n">
        <v>3</v>
      </c>
      <c r="CE4" s="4" t="n">
        <v>4</v>
      </c>
      <c r="CF4" s="4" t="s">
        <v>111</v>
      </c>
      <c r="CG4" s="4" t="n">
        <v>3</v>
      </c>
      <c r="CH4" s="4" t="s">
        <v>110</v>
      </c>
      <c r="CI4" s="4" t="s">
        <v>110</v>
      </c>
      <c r="CJ4" s="4" t="s">
        <v>110</v>
      </c>
      <c r="CK4" s="4" t="n">
        <v>4</v>
      </c>
      <c r="CL4" s="4" t="n">
        <v>2</v>
      </c>
      <c r="CM4" s="4" t="n">
        <v>4</v>
      </c>
      <c r="CN4" s="4" t="s">
        <v>112</v>
      </c>
      <c r="CO4" s="4" t="s">
        <v>112</v>
      </c>
      <c r="CP4" s="4" t="s">
        <v>103</v>
      </c>
      <c r="CQ4" s="4" t="s">
        <v>103</v>
      </c>
      <c r="CR4" s="5" t="s">
        <v>119</v>
      </c>
      <c r="CS4" s="5" t="s">
        <v>120</v>
      </c>
      <c r="CT4" s="5" t="s">
        <v>121</v>
      </c>
      <c r="CU4" s="5" t="s">
        <v>122</v>
      </c>
    </row>
    <row r="5" customFormat="false" ht="22.5" hidden="false" customHeight="true" outlineLevel="0" collapsed="false">
      <c r="A5" s="3" t="n">
        <v>46160.6630376042</v>
      </c>
      <c r="B5" s="4" t="n">
        <v>4</v>
      </c>
      <c r="C5" s="4" t="n">
        <f aca="false">MOD(B5,3)</f>
        <v>1</v>
      </c>
      <c r="D5" s="4" t="n">
        <v>38</v>
      </c>
      <c r="E5" s="4" t="s">
        <v>99</v>
      </c>
      <c r="F5" s="4" t="s">
        <v>100</v>
      </c>
      <c r="G5" s="4" t="s">
        <v>123</v>
      </c>
      <c r="H5" s="4" t="n">
        <v>4</v>
      </c>
      <c r="I5" s="4" t="n">
        <v>2</v>
      </c>
      <c r="J5" s="4" t="n">
        <v>1</v>
      </c>
      <c r="K5" s="4" t="n">
        <v>5</v>
      </c>
      <c r="L5" s="4" t="n">
        <v>2</v>
      </c>
      <c r="M5" s="4" t="n">
        <v>3</v>
      </c>
      <c r="N5" s="4" t="n">
        <v>4</v>
      </c>
      <c r="O5" s="4" t="n">
        <v>4</v>
      </c>
      <c r="P5" s="4" t="n">
        <v>1</v>
      </c>
      <c r="Q5" s="4" t="n">
        <v>1</v>
      </c>
      <c r="R5" s="4" t="n">
        <v>5</v>
      </c>
      <c r="S5" s="4" t="n">
        <v>5</v>
      </c>
      <c r="T5" s="4" t="n">
        <v>3</v>
      </c>
      <c r="U5" s="4" t="n">
        <v>3</v>
      </c>
      <c r="V5" s="4" t="n">
        <v>3</v>
      </c>
      <c r="W5" s="4" t="n">
        <v>3</v>
      </c>
      <c r="X5" s="4" t="n">
        <v>3</v>
      </c>
      <c r="Y5" s="4" t="n">
        <v>2</v>
      </c>
      <c r="Z5" s="4" t="n">
        <v>2</v>
      </c>
      <c r="AA5" s="4" t="n">
        <v>4</v>
      </c>
      <c r="AB5" s="4" t="n">
        <v>2</v>
      </c>
      <c r="AC5" s="4" t="s">
        <v>102</v>
      </c>
      <c r="AD5" s="4" t="n">
        <v>2</v>
      </c>
      <c r="AE5" s="4" t="n">
        <v>2</v>
      </c>
      <c r="AF5" s="4" t="s">
        <v>102</v>
      </c>
      <c r="AG5" s="4" t="n">
        <v>3</v>
      </c>
      <c r="AH5" s="4" t="n">
        <v>2</v>
      </c>
      <c r="AI5" s="4" t="n">
        <v>4</v>
      </c>
      <c r="AJ5" s="4" t="n">
        <v>3</v>
      </c>
      <c r="AK5" s="4" t="n">
        <v>2</v>
      </c>
      <c r="AL5" s="4" t="n">
        <v>4</v>
      </c>
      <c r="AM5" s="4" t="n">
        <v>1</v>
      </c>
      <c r="AN5" s="4" t="n">
        <v>1</v>
      </c>
      <c r="AO5" s="4" t="n">
        <v>3</v>
      </c>
      <c r="AP5" s="4" t="n">
        <v>3</v>
      </c>
      <c r="AQ5" s="4" t="n">
        <v>1</v>
      </c>
      <c r="AR5" s="4" t="n">
        <v>2</v>
      </c>
      <c r="AS5" s="4" t="n">
        <v>3</v>
      </c>
      <c r="AT5" s="4" t="n">
        <v>4</v>
      </c>
      <c r="AU5" s="4" t="n">
        <v>3</v>
      </c>
      <c r="AV5" s="4" t="n">
        <v>3</v>
      </c>
      <c r="AW5" s="4" t="n">
        <v>3</v>
      </c>
      <c r="AX5" s="4" t="n">
        <v>3</v>
      </c>
      <c r="AY5" s="4" t="n">
        <v>3</v>
      </c>
      <c r="AZ5" s="4" t="n">
        <v>3</v>
      </c>
      <c r="BA5" s="4" t="n">
        <v>3</v>
      </c>
      <c r="BB5" s="4" t="n">
        <v>3</v>
      </c>
      <c r="BC5" s="4" t="n">
        <v>4</v>
      </c>
      <c r="BD5" s="4" t="n">
        <v>4</v>
      </c>
      <c r="BE5" s="4" t="n">
        <v>4</v>
      </c>
      <c r="BF5" s="4" t="n">
        <v>4</v>
      </c>
      <c r="BG5" s="4" t="n">
        <v>4</v>
      </c>
      <c r="BH5" s="4" t="n">
        <v>4</v>
      </c>
      <c r="BI5" s="4" t="n">
        <v>4</v>
      </c>
      <c r="BJ5" s="4" t="n">
        <v>2</v>
      </c>
      <c r="BK5" s="4" t="n">
        <v>4</v>
      </c>
      <c r="BL5" s="4" t="n">
        <v>1</v>
      </c>
      <c r="BM5" s="4" t="n">
        <v>1</v>
      </c>
      <c r="BN5" s="4" t="n">
        <v>1</v>
      </c>
      <c r="BO5" s="4" t="n">
        <v>1</v>
      </c>
      <c r="BP5" s="4" t="n">
        <v>1</v>
      </c>
      <c r="BQ5" s="4" t="n">
        <v>5</v>
      </c>
      <c r="BR5" s="4" t="n">
        <v>4</v>
      </c>
      <c r="BS5" s="4" t="n">
        <v>1</v>
      </c>
      <c r="BT5" s="4" t="n">
        <v>1</v>
      </c>
      <c r="BU5" s="4" t="n">
        <v>3</v>
      </c>
      <c r="BV5" s="4" t="n">
        <v>5</v>
      </c>
      <c r="BW5" s="4" t="n">
        <v>2</v>
      </c>
      <c r="BX5" s="4" t="n">
        <v>2</v>
      </c>
      <c r="BY5" s="4" t="n">
        <v>2</v>
      </c>
      <c r="BZ5" s="4" t="n">
        <v>2</v>
      </c>
      <c r="CA5" s="4" t="n">
        <v>2</v>
      </c>
      <c r="CB5" s="4" t="n">
        <v>2</v>
      </c>
      <c r="CC5" s="4" t="n">
        <v>4</v>
      </c>
      <c r="CD5" s="4" t="n">
        <v>4</v>
      </c>
      <c r="CE5" s="4" t="s">
        <v>102</v>
      </c>
      <c r="CF5" s="4" t="s">
        <v>102</v>
      </c>
      <c r="CG5" s="4" t="s">
        <v>102</v>
      </c>
      <c r="CH5" s="4" t="s">
        <v>102</v>
      </c>
      <c r="CI5" s="4" t="s">
        <v>102</v>
      </c>
      <c r="CJ5" s="4" t="s">
        <v>102</v>
      </c>
      <c r="CK5" s="4" t="n">
        <v>2</v>
      </c>
      <c r="CL5" s="4" t="s">
        <v>102</v>
      </c>
      <c r="CM5" s="4" t="s">
        <v>102</v>
      </c>
      <c r="CN5" s="4" t="s">
        <v>112</v>
      </c>
      <c r="CO5" s="4" t="s">
        <v>112</v>
      </c>
      <c r="CP5" s="4" t="s">
        <v>112</v>
      </c>
      <c r="CQ5" s="4" t="s">
        <v>112</v>
      </c>
      <c r="CR5" s="5" t="s">
        <v>124</v>
      </c>
      <c r="CS5" s="5" t="s">
        <v>125</v>
      </c>
      <c r="CT5" s="5" t="s">
        <v>126</v>
      </c>
      <c r="CU5" s="5" t="s">
        <v>127</v>
      </c>
    </row>
    <row r="6" customFormat="false" ht="22.5" hidden="false" customHeight="true" outlineLevel="0" collapsed="false">
      <c r="A6" s="3" t="n">
        <v>46160.7059009491</v>
      </c>
      <c r="B6" s="4" t="n">
        <v>5</v>
      </c>
      <c r="C6" s="4" t="n">
        <f aca="false">MOD(B6,3)</f>
        <v>2</v>
      </c>
      <c r="D6" s="4" t="n">
        <v>29</v>
      </c>
      <c r="E6" s="4" t="s">
        <v>99</v>
      </c>
      <c r="F6" s="4" t="s">
        <v>128</v>
      </c>
      <c r="G6" s="4" t="s">
        <v>123</v>
      </c>
      <c r="H6" s="4" t="n">
        <v>3</v>
      </c>
      <c r="I6" s="4" t="n">
        <v>2</v>
      </c>
      <c r="J6" s="4" t="n">
        <v>1</v>
      </c>
      <c r="K6" s="4" t="n">
        <v>2</v>
      </c>
      <c r="L6" s="4" t="n">
        <v>2</v>
      </c>
      <c r="M6" s="4" t="n">
        <v>2</v>
      </c>
      <c r="N6" s="4" t="n">
        <v>1</v>
      </c>
      <c r="O6" s="4" t="n">
        <v>4</v>
      </c>
      <c r="P6" s="4" t="n">
        <v>2</v>
      </c>
      <c r="Q6" s="4" t="n">
        <v>1</v>
      </c>
      <c r="R6" s="4" t="n">
        <v>3</v>
      </c>
      <c r="S6" s="4" t="n">
        <v>3</v>
      </c>
      <c r="T6" s="4" t="n">
        <v>3</v>
      </c>
      <c r="U6" s="4" t="n">
        <v>3</v>
      </c>
      <c r="V6" s="4" t="n">
        <v>3</v>
      </c>
      <c r="W6" s="4" t="n">
        <v>3</v>
      </c>
      <c r="X6" s="4" t="n">
        <v>3</v>
      </c>
      <c r="Y6" s="4" t="n">
        <v>4</v>
      </c>
      <c r="Z6" s="4" t="n">
        <v>2</v>
      </c>
      <c r="AA6" s="4" t="n">
        <v>3</v>
      </c>
      <c r="AB6" s="4" t="n">
        <v>3</v>
      </c>
      <c r="AC6" s="4" t="n">
        <v>3</v>
      </c>
      <c r="AD6" s="4" t="n">
        <v>4</v>
      </c>
      <c r="AE6" s="4" t="n">
        <v>2</v>
      </c>
      <c r="AF6" s="4" t="n">
        <v>4</v>
      </c>
      <c r="AG6" s="4" t="n">
        <v>4</v>
      </c>
      <c r="AH6" s="4" t="n">
        <v>2</v>
      </c>
      <c r="AI6" s="4" t="n">
        <v>3</v>
      </c>
      <c r="AJ6" s="4" t="n">
        <v>3</v>
      </c>
      <c r="AK6" s="4" t="n">
        <v>3</v>
      </c>
      <c r="AL6" s="4" t="n">
        <v>2</v>
      </c>
      <c r="AM6" s="4" t="n">
        <v>2</v>
      </c>
      <c r="AN6" s="4" t="n">
        <v>3</v>
      </c>
      <c r="AO6" s="4" t="n">
        <v>2</v>
      </c>
      <c r="AP6" s="4" t="n">
        <v>4</v>
      </c>
      <c r="AQ6" s="4" t="n">
        <v>2</v>
      </c>
      <c r="AR6" s="4" t="n">
        <v>3</v>
      </c>
      <c r="AS6" s="4" t="n">
        <v>3</v>
      </c>
      <c r="AT6" s="4" t="n">
        <v>3</v>
      </c>
      <c r="AU6" s="4" t="n">
        <v>3</v>
      </c>
      <c r="AV6" s="4" t="n">
        <v>3</v>
      </c>
      <c r="AW6" s="4" t="n">
        <v>3</v>
      </c>
      <c r="AX6" s="4" t="n">
        <v>3</v>
      </c>
      <c r="AY6" s="4" t="n">
        <v>3</v>
      </c>
      <c r="AZ6" s="4" t="n">
        <v>3</v>
      </c>
      <c r="BA6" s="4" t="n">
        <v>3</v>
      </c>
      <c r="BB6" s="4" t="n">
        <v>4</v>
      </c>
      <c r="BC6" s="4" t="n">
        <v>3</v>
      </c>
      <c r="BD6" s="4" t="n">
        <v>4</v>
      </c>
      <c r="BE6" s="4" t="n">
        <v>2</v>
      </c>
      <c r="BF6" s="4" t="n">
        <v>4</v>
      </c>
      <c r="BG6" s="4" t="n">
        <v>4</v>
      </c>
      <c r="BH6" s="4" t="n">
        <v>4</v>
      </c>
      <c r="BI6" s="4" t="n">
        <v>2</v>
      </c>
      <c r="BJ6" s="4" t="n">
        <v>3</v>
      </c>
      <c r="BK6" s="4" t="n">
        <v>4</v>
      </c>
      <c r="BL6" s="4" t="n">
        <v>2</v>
      </c>
      <c r="BM6" s="4" t="n">
        <v>2</v>
      </c>
      <c r="BN6" s="4" t="n">
        <v>2</v>
      </c>
      <c r="BO6" s="4" t="n">
        <v>2</v>
      </c>
      <c r="BP6" s="4" t="n">
        <v>2</v>
      </c>
      <c r="BQ6" s="4" t="n">
        <v>2</v>
      </c>
      <c r="BR6" s="4" t="n">
        <v>3</v>
      </c>
      <c r="BS6" s="4" t="n">
        <v>2</v>
      </c>
      <c r="BT6" s="4" t="n">
        <v>2</v>
      </c>
      <c r="BU6" s="4" t="n">
        <v>3</v>
      </c>
      <c r="BV6" s="4" t="n">
        <v>4</v>
      </c>
      <c r="BW6" s="4" t="n">
        <v>2</v>
      </c>
      <c r="BX6" s="4" t="n">
        <v>3</v>
      </c>
      <c r="BY6" s="4" t="n">
        <v>3</v>
      </c>
      <c r="BZ6" s="4" t="n">
        <v>2</v>
      </c>
      <c r="CA6" s="4" t="n">
        <v>3</v>
      </c>
      <c r="CB6" s="4" t="n">
        <v>2</v>
      </c>
      <c r="CC6" s="4" t="n">
        <v>3</v>
      </c>
      <c r="CD6" s="4" t="n">
        <v>3</v>
      </c>
      <c r="CE6" s="4" t="n">
        <v>2</v>
      </c>
      <c r="CF6" s="4" t="s">
        <v>102</v>
      </c>
      <c r="CG6" s="4" t="n">
        <v>2</v>
      </c>
      <c r="CH6" s="4" t="n">
        <v>2</v>
      </c>
      <c r="CI6" s="4" t="n">
        <v>2</v>
      </c>
      <c r="CJ6" s="4" t="n">
        <v>2</v>
      </c>
      <c r="CK6" s="4" t="s">
        <v>102</v>
      </c>
      <c r="CL6" s="4" t="s">
        <v>102</v>
      </c>
      <c r="CM6" s="4" t="n">
        <v>2</v>
      </c>
      <c r="CN6" s="4" t="s">
        <v>129</v>
      </c>
      <c r="CO6" s="4" t="s">
        <v>112</v>
      </c>
      <c r="CP6" s="4" t="s">
        <v>112</v>
      </c>
      <c r="CQ6" s="4" t="s">
        <v>129</v>
      </c>
      <c r="CR6" s="5" t="s">
        <v>130</v>
      </c>
      <c r="CS6" s="5" t="s">
        <v>131</v>
      </c>
      <c r="CT6" s="5" t="s">
        <v>132</v>
      </c>
      <c r="CU6" s="5" t="s">
        <v>133</v>
      </c>
    </row>
    <row r="7" customFormat="false" ht="22.5" hidden="false" customHeight="true" outlineLevel="0" collapsed="false">
      <c r="A7" s="3" t="n">
        <v>46160.7242297454</v>
      </c>
      <c r="B7" s="4" t="n">
        <v>6</v>
      </c>
      <c r="C7" s="4" t="n">
        <f aca="false">MOD(B7,3)</f>
        <v>0</v>
      </c>
      <c r="D7" s="4" t="n">
        <v>51</v>
      </c>
      <c r="E7" s="4" t="s">
        <v>109</v>
      </c>
      <c r="F7" s="4" t="s">
        <v>117</v>
      </c>
      <c r="G7" s="4" t="s">
        <v>118</v>
      </c>
      <c r="H7" s="4" t="n">
        <v>5</v>
      </c>
      <c r="I7" s="4" t="n">
        <v>2</v>
      </c>
      <c r="J7" s="4" t="n">
        <v>2</v>
      </c>
      <c r="K7" s="4" t="n">
        <v>3</v>
      </c>
      <c r="L7" s="4" t="n">
        <v>2</v>
      </c>
      <c r="M7" s="4" t="n">
        <v>4</v>
      </c>
      <c r="N7" s="4" t="n">
        <v>4</v>
      </c>
      <c r="O7" s="4" t="n">
        <v>4</v>
      </c>
      <c r="P7" s="4" t="n">
        <v>2</v>
      </c>
      <c r="Q7" s="4" t="n">
        <v>3</v>
      </c>
      <c r="R7" s="4" t="n">
        <v>2</v>
      </c>
      <c r="S7" s="4" t="n">
        <v>4</v>
      </c>
      <c r="T7" s="4" t="n">
        <v>4</v>
      </c>
      <c r="U7" s="4" t="n">
        <v>3</v>
      </c>
      <c r="V7" s="4" t="n">
        <v>3</v>
      </c>
      <c r="W7" s="4" t="n">
        <v>4</v>
      </c>
      <c r="X7" s="4" t="n">
        <v>4</v>
      </c>
      <c r="Y7" s="4" t="n">
        <v>5</v>
      </c>
      <c r="Z7" s="4" t="n">
        <v>1</v>
      </c>
      <c r="AA7" s="4" t="n">
        <v>3</v>
      </c>
      <c r="AB7" s="4" t="n">
        <v>3</v>
      </c>
      <c r="AC7" s="4" t="n">
        <v>4</v>
      </c>
      <c r="AD7" s="4" t="s">
        <v>110</v>
      </c>
      <c r="AE7" s="4" t="n">
        <v>4</v>
      </c>
      <c r="AF7" s="4" t="n">
        <v>4</v>
      </c>
      <c r="AG7" s="4" t="n">
        <v>3</v>
      </c>
      <c r="AH7" s="4" t="n">
        <v>2</v>
      </c>
      <c r="AI7" s="4" t="n">
        <v>3</v>
      </c>
      <c r="AJ7" s="4" t="n">
        <v>2</v>
      </c>
      <c r="AK7" s="4" t="n">
        <v>1</v>
      </c>
      <c r="AL7" s="4" t="n">
        <v>1</v>
      </c>
      <c r="AM7" s="4" t="n">
        <v>1</v>
      </c>
      <c r="AN7" s="4" t="n">
        <v>2</v>
      </c>
      <c r="AO7" s="4" t="n">
        <v>4</v>
      </c>
      <c r="AP7" s="4" t="n">
        <v>3</v>
      </c>
      <c r="AQ7" s="4" t="n">
        <v>2</v>
      </c>
      <c r="AR7" s="4" t="n">
        <v>2</v>
      </c>
      <c r="AS7" s="4" t="n">
        <v>3</v>
      </c>
      <c r="AT7" s="4" t="n">
        <v>5</v>
      </c>
      <c r="AU7" s="4" t="n">
        <v>3</v>
      </c>
      <c r="AV7" s="4" t="n">
        <v>3</v>
      </c>
      <c r="AW7" s="4" t="n">
        <v>3</v>
      </c>
      <c r="AX7" s="4" t="n">
        <v>4</v>
      </c>
      <c r="AY7" s="4" t="n">
        <v>3</v>
      </c>
      <c r="AZ7" s="4" t="n">
        <v>3</v>
      </c>
      <c r="BA7" s="4" t="n">
        <v>3</v>
      </c>
      <c r="BB7" s="4" t="n">
        <v>4</v>
      </c>
      <c r="BC7" s="4" t="n">
        <v>2</v>
      </c>
      <c r="BD7" s="4" t="s">
        <v>102</v>
      </c>
      <c r="BE7" s="4" t="n">
        <v>3</v>
      </c>
      <c r="BF7" s="4" t="n">
        <v>4</v>
      </c>
      <c r="BG7" s="4" t="n">
        <v>4</v>
      </c>
      <c r="BH7" s="4" t="n">
        <v>3</v>
      </c>
      <c r="BI7" s="4" t="n">
        <v>2</v>
      </c>
      <c r="BJ7" s="4" t="s">
        <v>102</v>
      </c>
      <c r="BK7" s="4" t="n">
        <v>3</v>
      </c>
      <c r="BL7" s="4" t="n">
        <v>1</v>
      </c>
      <c r="BM7" s="4" t="n">
        <v>1</v>
      </c>
      <c r="BN7" s="4" t="n">
        <v>2</v>
      </c>
      <c r="BO7" s="4" t="n">
        <v>1</v>
      </c>
      <c r="BP7" s="4" t="n">
        <v>2</v>
      </c>
      <c r="BQ7" s="4" t="n">
        <v>3</v>
      </c>
      <c r="BR7" s="4" t="n">
        <v>3</v>
      </c>
      <c r="BS7" s="4" t="n">
        <v>1</v>
      </c>
      <c r="BT7" s="4" t="n">
        <v>2</v>
      </c>
      <c r="BU7" s="4" t="n">
        <v>3</v>
      </c>
      <c r="BV7" s="4" t="n">
        <v>5</v>
      </c>
      <c r="BW7" s="4" t="n">
        <v>3</v>
      </c>
      <c r="BX7" s="4" t="n">
        <v>3</v>
      </c>
      <c r="BY7" s="4" t="n">
        <v>2</v>
      </c>
      <c r="BZ7" s="4" t="n">
        <v>3</v>
      </c>
      <c r="CA7" s="4" t="n">
        <v>3</v>
      </c>
      <c r="CB7" s="4" t="n">
        <v>4</v>
      </c>
      <c r="CC7" s="4" t="n">
        <v>2</v>
      </c>
      <c r="CD7" s="4" t="n">
        <v>4</v>
      </c>
      <c r="CE7" s="4" t="n">
        <v>2</v>
      </c>
      <c r="CF7" s="4" t="n">
        <v>3</v>
      </c>
      <c r="CG7" s="4" t="n">
        <v>2</v>
      </c>
      <c r="CH7" s="4" t="n">
        <v>2</v>
      </c>
      <c r="CI7" s="4" t="n">
        <v>3</v>
      </c>
      <c r="CJ7" s="4" t="n">
        <v>3</v>
      </c>
      <c r="CK7" s="4" t="n">
        <v>2</v>
      </c>
      <c r="CL7" s="4" t="s">
        <v>102</v>
      </c>
      <c r="CM7" s="4" t="n">
        <v>4</v>
      </c>
      <c r="CN7" s="4" t="s">
        <v>129</v>
      </c>
      <c r="CO7" s="4" t="s">
        <v>129</v>
      </c>
      <c r="CP7" s="4" t="s">
        <v>129</v>
      </c>
      <c r="CQ7" s="4" t="s">
        <v>129</v>
      </c>
      <c r="CR7" s="5" t="s">
        <v>134</v>
      </c>
      <c r="CS7" s="5" t="s">
        <v>135</v>
      </c>
      <c r="CT7" s="5" t="s">
        <v>136</v>
      </c>
      <c r="CU7" s="5" t="s">
        <v>118</v>
      </c>
    </row>
    <row r="8" customFormat="false" ht="22.5" hidden="false" customHeight="true" outlineLevel="0" collapsed="false">
      <c r="A8" s="3" t="n">
        <v>46160.7454210764</v>
      </c>
      <c r="B8" s="4" t="n">
        <v>7</v>
      </c>
      <c r="C8" s="4" t="n">
        <f aca="false">MOD(B8,3)</f>
        <v>1</v>
      </c>
      <c r="D8" s="4" t="n">
        <v>33</v>
      </c>
      <c r="E8" s="4" t="s">
        <v>109</v>
      </c>
      <c r="F8" s="4" t="s">
        <v>137</v>
      </c>
      <c r="G8" s="4" t="s">
        <v>118</v>
      </c>
      <c r="H8" s="4" t="n">
        <v>5</v>
      </c>
      <c r="I8" s="4" t="n">
        <v>4</v>
      </c>
      <c r="J8" s="4" t="n">
        <v>2</v>
      </c>
      <c r="K8" s="4" t="n">
        <v>2</v>
      </c>
      <c r="L8" s="4" t="n">
        <v>2</v>
      </c>
      <c r="M8" s="4" t="n">
        <v>4</v>
      </c>
      <c r="N8" s="4" t="n">
        <v>3</v>
      </c>
      <c r="O8" s="4" t="n">
        <v>3</v>
      </c>
      <c r="P8" s="4" t="n">
        <v>4</v>
      </c>
      <c r="Q8" s="4" t="n">
        <v>3</v>
      </c>
      <c r="R8" s="4" t="n">
        <v>5</v>
      </c>
      <c r="S8" s="4" t="n">
        <v>5</v>
      </c>
      <c r="T8" s="4" t="n">
        <v>4</v>
      </c>
      <c r="U8" s="4" t="n">
        <v>4</v>
      </c>
      <c r="V8" s="4" t="n">
        <v>4</v>
      </c>
      <c r="W8" s="4" t="n">
        <v>4</v>
      </c>
      <c r="X8" s="4" t="n">
        <v>4</v>
      </c>
      <c r="Y8" s="4" t="n">
        <v>5</v>
      </c>
      <c r="Z8" s="4" t="n">
        <v>1</v>
      </c>
      <c r="AA8" s="4" t="n">
        <v>1</v>
      </c>
      <c r="AB8" s="4" t="s">
        <v>111</v>
      </c>
      <c r="AC8" s="4" t="n">
        <v>4</v>
      </c>
      <c r="AD8" s="4" t="s">
        <v>110</v>
      </c>
      <c r="AE8" s="4" t="s">
        <v>110</v>
      </c>
      <c r="AF8" s="4" t="n">
        <v>4</v>
      </c>
      <c r="AG8" s="4" t="n">
        <v>3</v>
      </c>
      <c r="AH8" s="4" t="n">
        <v>3</v>
      </c>
      <c r="AI8" s="4" t="n">
        <v>4</v>
      </c>
      <c r="AJ8" s="4" t="n">
        <v>3</v>
      </c>
      <c r="AK8" s="4" t="n">
        <v>2</v>
      </c>
      <c r="AL8" s="4" t="n">
        <v>3</v>
      </c>
      <c r="AM8" s="4" t="n">
        <v>2</v>
      </c>
      <c r="AN8" s="4" t="n">
        <v>2</v>
      </c>
      <c r="AO8" s="4" t="n">
        <v>3</v>
      </c>
      <c r="AP8" s="4" t="n">
        <v>3</v>
      </c>
      <c r="AQ8" s="4" t="n">
        <v>2</v>
      </c>
      <c r="AR8" s="4" t="n">
        <v>2</v>
      </c>
      <c r="AS8" s="4" t="n">
        <v>3</v>
      </c>
      <c r="AT8" s="4" t="n">
        <v>4</v>
      </c>
      <c r="AU8" s="4" t="n">
        <v>3</v>
      </c>
      <c r="AV8" s="4" t="n">
        <v>3</v>
      </c>
      <c r="AW8" s="4" t="n">
        <v>3</v>
      </c>
      <c r="AX8" s="4" t="n">
        <v>4</v>
      </c>
      <c r="AY8" s="4" t="n">
        <v>4</v>
      </c>
      <c r="AZ8" s="4" t="n">
        <v>5</v>
      </c>
      <c r="BA8" s="4" t="n">
        <v>2</v>
      </c>
      <c r="BB8" s="4" t="n">
        <v>2</v>
      </c>
      <c r="BC8" s="4" t="n">
        <v>2</v>
      </c>
      <c r="BD8" s="4" t="n">
        <v>4</v>
      </c>
      <c r="BE8" s="4" t="n">
        <v>3</v>
      </c>
      <c r="BF8" s="4" t="n">
        <v>4</v>
      </c>
      <c r="BG8" s="4" t="n">
        <v>4</v>
      </c>
      <c r="BH8" s="4" t="s">
        <v>110</v>
      </c>
      <c r="BI8" s="4" t="s">
        <v>110</v>
      </c>
      <c r="BJ8" s="4" t="n">
        <v>3</v>
      </c>
      <c r="BK8" s="4" t="s">
        <v>110</v>
      </c>
      <c r="BL8" s="4" t="n">
        <v>4</v>
      </c>
      <c r="BM8" s="4" t="n">
        <v>3</v>
      </c>
      <c r="BN8" s="4" t="n">
        <v>2</v>
      </c>
      <c r="BO8" s="4" t="n">
        <v>3</v>
      </c>
      <c r="BP8" s="4" t="n">
        <v>4</v>
      </c>
      <c r="BQ8" s="4" t="n">
        <v>3</v>
      </c>
      <c r="BR8" s="4" t="n">
        <v>2</v>
      </c>
      <c r="BS8" s="4" t="n">
        <v>3</v>
      </c>
      <c r="BT8" s="4" t="n">
        <v>2</v>
      </c>
      <c r="BU8" s="4" t="n">
        <v>4</v>
      </c>
      <c r="BV8" s="4" t="n">
        <v>4</v>
      </c>
      <c r="BW8" s="4" t="n">
        <v>3</v>
      </c>
      <c r="BX8" s="4" t="n">
        <v>4</v>
      </c>
      <c r="BY8" s="4" t="n">
        <v>4</v>
      </c>
      <c r="BZ8" s="4" t="n">
        <v>4</v>
      </c>
      <c r="CA8" s="4" t="n">
        <v>4</v>
      </c>
      <c r="CB8" s="4" t="n">
        <v>4</v>
      </c>
      <c r="CC8" s="4" t="n">
        <v>2</v>
      </c>
      <c r="CD8" s="4" t="n">
        <v>2</v>
      </c>
      <c r="CE8" s="4" t="n">
        <v>4</v>
      </c>
      <c r="CF8" s="4" t="n">
        <v>3</v>
      </c>
      <c r="CG8" s="4" t="n">
        <v>4</v>
      </c>
      <c r="CH8" s="4" t="n">
        <v>4</v>
      </c>
      <c r="CI8" s="4" t="n">
        <v>3</v>
      </c>
      <c r="CJ8" s="4" t="n">
        <v>3</v>
      </c>
      <c r="CK8" s="4" t="n">
        <v>3</v>
      </c>
      <c r="CL8" s="4" t="n">
        <v>3</v>
      </c>
      <c r="CM8" s="4" t="n">
        <v>3</v>
      </c>
      <c r="CN8" s="4" t="s">
        <v>103</v>
      </c>
      <c r="CO8" s="4" t="s">
        <v>103</v>
      </c>
      <c r="CP8" s="4" t="s">
        <v>112</v>
      </c>
      <c r="CQ8" s="4" t="s">
        <v>112</v>
      </c>
      <c r="CR8" s="5" t="s">
        <v>138</v>
      </c>
      <c r="CS8" s="5" t="s">
        <v>139</v>
      </c>
      <c r="CT8" s="5" t="s">
        <v>140</v>
      </c>
      <c r="CU8" s="5" t="s">
        <v>141</v>
      </c>
    </row>
    <row r="9" customFormat="false" ht="22.5" hidden="false" customHeight="true" outlineLevel="0" collapsed="false">
      <c r="A9" s="3" t="n">
        <v>46160.7602043981</v>
      </c>
      <c r="B9" s="4" t="n">
        <v>8</v>
      </c>
      <c r="C9" s="4" t="n">
        <f aca="false">MOD(B9,3)</f>
        <v>2</v>
      </c>
      <c r="D9" s="4" t="n">
        <v>26</v>
      </c>
      <c r="E9" s="4" t="s">
        <v>99</v>
      </c>
      <c r="F9" s="4" t="s">
        <v>117</v>
      </c>
      <c r="G9" s="4" t="s">
        <v>118</v>
      </c>
      <c r="H9" s="4" t="n">
        <v>4</v>
      </c>
      <c r="I9" s="4" t="n">
        <v>3</v>
      </c>
      <c r="J9" s="4" t="n">
        <v>3</v>
      </c>
      <c r="K9" s="4" t="n">
        <v>1</v>
      </c>
      <c r="L9" s="4" t="n">
        <v>3</v>
      </c>
      <c r="M9" s="4" t="n">
        <v>3</v>
      </c>
      <c r="N9" s="4" t="n">
        <v>4</v>
      </c>
      <c r="O9" s="4" t="n">
        <v>4</v>
      </c>
      <c r="P9" s="4" t="n">
        <v>2</v>
      </c>
      <c r="Q9" s="4" t="n">
        <v>2</v>
      </c>
      <c r="R9" s="4" t="n">
        <v>4</v>
      </c>
      <c r="S9" s="4" t="n">
        <v>3</v>
      </c>
      <c r="T9" s="4" t="n">
        <v>3</v>
      </c>
      <c r="U9" s="4" t="n">
        <v>2</v>
      </c>
      <c r="V9" s="4" t="n">
        <v>2</v>
      </c>
      <c r="W9" s="4" t="n">
        <v>2</v>
      </c>
      <c r="X9" s="4" t="n">
        <v>2</v>
      </c>
      <c r="Y9" s="4" t="n">
        <v>4</v>
      </c>
      <c r="Z9" s="4" t="n">
        <v>2</v>
      </c>
      <c r="AA9" s="4" t="n">
        <v>3</v>
      </c>
      <c r="AB9" s="4" t="n">
        <v>4</v>
      </c>
      <c r="AC9" s="4" t="n">
        <v>2</v>
      </c>
      <c r="AD9" s="4" t="n">
        <v>3</v>
      </c>
      <c r="AE9" s="4" t="n">
        <v>3</v>
      </c>
      <c r="AF9" s="4" t="n">
        <v>3</v>
      </c>
      <c r="AG9" s="4" t="n">
        <v>2</v>
      </c>
      <c r="AH9" s="4" t="n">
        <v>2</v>
      </c>
      <c r="AI9" s="4" t="n">
        <v>4</v>
      </c>
      <c r="AJ9" s="4" t="n">
        <v>3</v>
      </c>
      <c r="AK9" s="4" t="n">
        <v>3</v>
      </c>
      <c r="AL9" s="4" t="n">
        <v>4</v>
      </c>
      <c r="AM9" s="4" t="n">
        <v>3</v>
      </c>
      <c r="AN9" s="4" t="n">
        <v>4</v>
      </c>
      <c r="AO9" s="4" t="n">
        <v>4</v>
      </c>
      <c r="AP9" s="4" t="n">
        <v>4</v>
      </c>
      <c r="AQ9" s="4" t="n">
        <v>4</v>
      </c>
      <c r="AR9" s="4" t="n">
        <v>3</v>
      </c>
      <c r="AS9" s="4" t="n">
        <v>4</v>
      </c>
      <c r="AT9" s="4" t="n">
        <v>4</v>
      </c>
      <c r="AU9" s="4" t="n">
        <v>3</v>
      </c>
      <c r="AV9" s="4" t="n">
        <v>3</v>
      </c>
      <c r="AW9" s="4" t="n">
        <v>3</v>
      </c>
      <c r="AX9" s="4" t="n">
        <v>3</v>
      </c>
      <c r="AY9" s="4" t="n">
        <v>3</v>
      </c>
      <c r="AZ9" s="4" t="n">
        <v>4</v>
      </c>
      <c r="BA9" s="4" t="n">
        <v>2</v>
      </c>
      <c r="BB9" s="4" t="n">
        <v>2</v>
      </c>
      <c r="BC9" s="4" t="n">
        <v>4</v>
      </c>
      <c r="BD9" s="4" t="n">
        <v>3</v>
      </c>
      <c r="BE9" s="4" t="n">
        <v>3</v>
      </c>
      <c r="BF9" s="4" t="n">
        <v>4</v>
      </c>
      <c r="BG9" s="4" t="n">
        <v>4</v>
      </c>
      <c r="BH9" s="4" t="n">
        <v>4</v>
      </c>
      <c r="BI9" s="4" t="n">
        <v>3</v>
      </c>
      <c r="BJ9" s="4" t="n">
        <v>2</v>
      </c>
      <c r="BK9" s="4" t="n">
        <v>2</v>
      </c>
      <c r="BL9" s="4" t="n">
        <v>4</v>
      </c>
      <c r="BM9" s="4" t="n">
        <v>2</v>
      </c>
      <c r="BN9" s="4" t="n">
        <v>3</v>
      </c>
      <c r="BO9" s="4" t="n">
        <v>3</v>
      </c>
      <c r="BP9" s="4" t="n">
        <v>4</v>
      </c>
      <c r="BQ9" s="4" t="n">
        <v>3</v>
      </c>
      <c r="BR9" s="4" t="n">
        <v>3</v>
      </c>
      <c r="BS9" s="4" t="n">
        <v>2</v>
      </c>
      <c r="BT9" s="4" t="n">
        <v>2</v>
      </c>
      <c r="BU9" s="4" t="n">
        <v>3</v>
      </c>
      <c r="BV9" s="4" t="n">
        <v>2</v>
      </c>
      <c r="BW9" s="4" t="n">
        <v>3</v>
      </c>
      <c r="BX9" s="4" t="n">
        <v>3</v>
      </c>
      <c r="BY9" s="4" t="n">
        <v>3</v>
      </c>
      <c r="BZ9" s="4" t="n">
        <v>3</v>
      </c>
      <c r="CA9" s="4" t="n">
        <v>3</v>
      </c>
      <c r="CB9" s="4" t="n">
        <v>3</v>
      </c>
      <c r="CC9" s="4" t="n">
        <v>3</v>
      </c>
      <c r="CD9" s="4" t="n">
        <v>3</v>
      </c>
      <c r="CE9" s="4" t="n">
        <v>4</v>
      </c>
      <c r="CF9" s="4" t="n">
        <v>3</v>
      </c>
      <c r="CG9" s="4" t="n">
        <v>3</v>
      </c>
      <c r="CH9" s="4" t="n">
        <v>4</v>
      </c>
      <c r="CI9" s="4" t="n">
        <v>4</v>
      </c>
      <c r="CJ9" s="4" t="n">
        <v>3</v>
      </c>
      <c r="CK9" s="4" t="n">
        <v>3</v>
      </c>
      <c r="CL9" s="4" t="n">
        <v>2</v>
      </c>
      <c r="CM9" s="4" t="n">
        <v>3</v>
      </c>
      <c r="CN9" s="4" t="s">
        <v>112</v>
      </c>
      <c r="CO9" s="4" t="s">
        <v>112</v>
      </c>
      <c r="CP9" s="4" t="s">
        <v>112</v>
      </c>
      <c r="CQ9" s="4" t="s">
        <v>112</v>
      </c>
      <c r="CR9" s="5" t="s">
        <v>142</v>
      </c>
      <c r="CS9" s="5" t="s">
        <v>143</v>
      </c>
      <c r="CT9" s="5"/>
      <c r="CU9" s="5" t="s">
        <v>144</v>
      </c>
    </row>
    <row r="10" customFormat="false" ht="22.5" hidden="false" customHeight="true" outlineLevel="0" collapsed="false">
      <c r="A10" s="3" t="n">
        <v>46160.7836292593</v>
      </c>
      <c r="B10" s="4" t="n">
        <v>9</v>
      </c>
      <c r="C10" s="4" t="n">
        <f aca="false">MOD(B10,3)</f>
        <v>0</v>
      </c>
      <c r="D10" s="4" t="n">
        <v>33</v>
      </c>
      <c r="E10" s="4" t="s">
        <v>99</v>
      </c>
      <c r="F10" s="4" t="s">
        <v>117</v>
      </c>
      <c r="G10" s="4" t="s">
        <v>123</v>
      </c>
      <c r="H10" s="4" t="n">
        <v>5</v>
      </c>
      <c r="I10" s="4" t="n">
        <v>1</v>
      </c>
      <c r="J10" s="4" t="n">
        <v>1</v>
      </c>
      <c r="K10" s="4" t="n">
        <v>1</v>
      </c>
      <c r="L10" s="4" t="n">
        <v>1</v>
      </c>
      <c r="M10" s="4" t="n">
        <v>3</v>
      </c>
      <c r="N10" s="4" t="n">
        <v>1</v>
      </c>
      <c r="O10" s="4" t="n">
        <v>4</v>
      </c>
      <c r="P10" s="4" t="n">
        <v>2</v>
      </c>
      <c r="Q10" s="4" t="n">
        <v>1</v>
      </c>
      <c r="R10" s="4" t="n">
        <v>4</v>
      </c>
      <c r="S10" s="4" t="n">
        <v>4</v>
      </c>
      <c r="T10" s="4" t="n">
        <v>2</v>
      </c>
      <c r="U10" s="4" t="n">
        <v>2</v>
      </c>
      <c r="V10" s="4" t="n">
        <v>1</v>
      </c>
      <c r="W10" s="4" t="n">
        <v>3</v>
      </c>
      <c r="X10" s="4" t="n">
        <v>3</v>
      </c>
      <c r="Y10" s="4" t="n">
        <v>5</v>
      </c>
      <c r="Z10" s="4" t="n">
        <v>2</v>
      </c>
      <c r="AA10" s="4" t="n">
        <v>1</v>
      </c>
      <c r="AB10" s="4" t="s">
        <v>102</v>
      </c>
      <c r="AC10" s="4" t="n">
        <v>2</v>
      </c>
      <c r="AD10" s="4" t="s">
        <v>102</v>
      </c>
      <c r="AE10" s="4" t="s">
        <v>110</v>
      </c>
      <c r="AF10" s="4" t="s">
        <v>110</v>
      </c>
      <c r="AG10" s="4" t="s">
        <v>102</v>
      </c>
      <c r="AH10" s="4" t="s">
        <v>102</v>
      </c>
      <c r="AI10" s="4" t="s">
        <v>102</v>
      </c>
      <c r="AJ10" s="4" t="n">
        <v>1</v>
      </c>
      <c r="AK10" s="4" t="n">
        <v>1</v>
      </c>
      <c r="AL10" s="4" t="n">
        <v>1</v>
      </c>
      <c r="AM10" s="4" t="n">
        <v>1</v>
      </c>
      <c r="AN10" s="4" t="n">
        <v>1</v>
      </c>
      <c r="AO10" s="4" t="n">
        <v>1</v>
      </c>
      <c r="AP10" s="4" t="n">
        <v>1</v>
      </c>
      <c r="AQ10" s="4" t="n">
        <v>1</v>
      </c>
      <c r="AR10" s="4" t="n">
        <v>1</v>
      </c>
      <c r="AS10" s="4" t="n">
        <v>1</v>
      </c>
      <c r="AT10" s="4" t="n">
        <v>1</v>
      </c>
      <c r="AU10" s="4" t="n">
        <v>1</v>
      </c>
      <c r="AV10" s="4" t="n">
        <v>1</v>
      </c>
      <c r="AW10" s="4" t="n">
        <v>1</v>
      </c>
      <c r="AX10" s="4" t="n">
        <v>1</v>
      </c>
      <c r="AY10" s="4" t="n">
        <v>1</v>
      </c>
      <c r="AZ10" s="4" t="n">
        <v>1</v>
      </c>
      <c r="BA10" s="4" t="n">
        <v>4</v>
      </c>
      <c r="BB10" s="4" t="n">
        <v>4</v>
      </c>
      <c r="BC10" s="4" t="s">
        <v>102</v>
      </c>
      <c r="BD10" s="4" t="s">
        <v>102</v>
      </c>
      <c r="BE10" s="4" t="s">
        <v>102</v>
      </c>
      <c r="BF10" s="4" t="s">
        <v>102</v>
      </c>
      <c r="BG10" s="4" t="s">
        <v>102</v>
      </c>
      <c r="BH10" s="4" t="s">
        <v>102</v>
      </c>
      <c r="BI10" s="4" t="s">
        <v>102</v>
      </c>
      <c r="BJ10" s="4" t="s">
        <v>102</v>
      </c>
      <c r="BK10" s="4" t="s">
        <v>102</v>
      </c>
      <c r="BL10" s="4" t="n">
        <v>1</v>
      </c>
      <c r="BM10" s="4" t="n">
        <v>1</v>
      </c>
      <c r="BN10" s="4" t="n">
        <v>1</v>
      </c>
      <c r="BO10" s="4" t="n">
        <v>1</v>
      </c>
      <c r="BP10" s="4" t="n">
        <v>1</v>
      </c>
      <c r="BQ10" s="4" t="n">
        <v>1</v>
      </c>
      <c r="BR10" s="4" t="n">
        <v>3</v>
      </c>
      <c r="BS10" s="4" t="n">
        <v>1</v>
      </c>
      <c r="BT10" s="4" t="n">
        <v>1</v>
      </c>
      <c r="BU10" s="4" t="n">
        <v>4</v>
      </c>
      <c r="BV10" s="4" t="n">
        <v>4</v>
      </c>
      <c r="BW10" s="4" t="n">
        <v>1</v>
      </c>
      <c r="BX10" s="4" t="n">
        <v>1</v>
      </c>
      <c r="BY10" s="4" t="n">
        <v>1</v>
      </c>
      <c r="BZ10" s="4" t="n">
        <v>1</v>
      </c>
      <c r="CA10" s="4" t="n">
        <v>1</v>
      </c>
      <c r="CB10" s="4" t="n">
        <v>2</v>
      </c>
      <c r="CC10" s="4" t="n">
        <v>3</v>
      </c>
      <c r="CD10" s="4" t="n">
        <v>4</v>
      </c>
      <c r="CE10" s="4" t="n">
        <v>2</v>
      </c>
      <c r="CF10" s="4" t="n">
        <v>2</v>
      </c>
      <c r="CG10" s="4" t="n">
        <v>3</v>
      </c>
      <c r="CH10" s="4" t="n">
        <v>2</v>
      </c>
      <c r="CI10" s="4" t="s">
        <v>102</v>
      </c>
      <c r="CJ10" s="4" t="s">
        <v>102</v>
      </c>
      <c r="CK10" s="4" t="n">
        <v>2</v>
      </c>
      <c r="CL10" s="4" t="s">
        <v>102</v>
      </c>
      <c r="CM10" s="4" t="n">
        <v>2</v>
      </c>
      <c r="CN10" s="4" t="s">
        <v>103</v>
      </c>
      <c r="CO10" s="4" t="s">
        <v>104</v>
      </c>
      <c r="CP10" s="4" t="s">
        <v>104</v>
      </c>
      <c r="CQ10" s="4" t="s">
        <v>104</v>
      </c>
      <c r="CR10" s="5" t="s">
        <v>145</v>
      </c>
      <c r="CS10" s="5" t="s">
        <v>146</v>
      </c>
      <c r="CT10" s="5" t="s">
        <v>147</v>
      </c>
      <c r="CU10" s="5" t="s">
        <v>148</v>
      </c>
    </row>
    <row r="11" customFormat="false" ht="22.5" hidden="false" customHeight="true" outlineLevel="0" collapsed="false">
      <c r="A11" s="3" t="n">
        <v>46160.8191055903</v>
      </c>
      <c r="B11" s="4" t="n">
        <v>10</v>
      </c>
      <c r="C11" s="4" t="n">
        <f aca="false">MOD(B11,3)</f>
        <v>1</v>
      </c>
      <c r="D11" s="4" t="n">
        <v>20</v>
      </c>
      <c r="E11" s="4" t="s">
        <v>99</v>
      </c>
      <c r="F11" s="4" t="s">
        <v>117</v>
      </c>
      <c r="G11" s="4" t="s">
        <v>118</v>
      </c>
      <c r="H11" s="4" t="n">
        <v>4</v>
      </c>
      <c r="I11" s="4" t="n">
        <v>2</v>
      </c>
      <c r="J11" s="4" t="n">
        <v>1</v>
      </c>
      <c r="K11" s="4" t="n">
        <v>4</v>
      </c>
      <c r="L11" s="4" t="n">
        <v>3</v>
      </c>
      <c r="M11" s="4" t="n">
        <v>4</v>
      </c>
      <c r="N11" s="4" t="n">
        <v>3</v>
      </c>
      <c r="O11" s="4" t="n">
        <v>4</v>
      </c>
      <c r="P11" s="4" t="n">
        <v>2</v>
      </c>
      <c r="Q11" s="4" t="n">
        <v>3</v>
      </c>
      <c r="R11" s="4" t="n">
        <v>4</v>
      </c>
      <c r="S11" s="4" t="n">
        <v>5</v>
      </c>
      <c r="T11" s="4" t="n">
        <v>5</v>
      </c>
      <c r="U11" s="4" t="n">
        <v>4</v>
      </c>
      <c r="V11" s="4" t="n">
        <v>4</v>
      </c>
      <c r="W11" s="4" t="n">
        <v>5</v>
      </c>
      <c r="X11" s="4" t="n">
        <v>4</v>
      </c>
      <c r="Y11" s="4" t="n">
        <v>3</v>
      </c>
      <c r="Z11" s="4" t="n">
        <v>3</v>
      </c>
      <c r="AA11" s="4" t="n">
        <v>3</v>
      </c>
      <c r="AB11" s="4" t="n">
        <v>2</v>
      </c>
      <c r="AC11" s="4" t="n">
        <v>4</v>
      </c>
      <c r="AD11" s="4" t="s">
        <v>110</v>
      </c>
      <c r="AE11" s="4" t="s">
        <v>110</v>
      </c>
      <c r="AF11" s="4" t="n">
        <v>4</v>
      </c>
      <c r="AG11" s="4" t="n">
        <v>3</v>
      </c>
      <c r="AH11" s="4" t="n">
        <v>2</v>
      </c>
      <c r="AI11" s="4" t="n">
        <v>4</v>
      </c>
      <c r="AJ11" s="4" t="n">
        <v>3</v>
      </c>
      <c r="AK11" s="4" t="n">
        <v>1</v>
      </c>
      <c r="AL11" s="4" t="n">
        <v>4</v>
      </c>
      <c r="AM11" s="4" t="n">
        <v>3</v>
      </c>
      <c r="AN11" s="4" t="n">
        <v>2</v>
      </c>
      <c r="AO11" s="4" t="n">
        <v>4</v>
      </c>
      <c r="AP11" s="4" t="n">
        <v>4</v>
      </c>
      <c r="AQ11" s="4" t="n">
        <v>2</v>
      </c>
      <c r="AR11" s="4" t="n">
        <v>4</v>
      </c>
      <c r="AS11" s="4" t="n">
        <v>4</v>
      </c>
      <c r="AT11" s="4" t="n">
        <v>5</v>
      </c>
      <c r="AU11" s="4" t="n">
        <v>5</v>
      </c>
      <c r="AV11" s="4" t="n">
        <v>4</v>
      </c>
      <c r="AW11" s="4" t="n">
        <v>3</v>
      </c>
      <c r="AX11" s="4" t="n">
        <v>3</v>
      </c>
      <c r="AY11" s="4" t="n">
        <v>4</v>
      </c>
      <c r="AZ11" s="4" t="n">
        <v>3</v>
      </c>
      <c r="BA11" s="4" t="n">
        <v>4</v>
      </c>
      <c r="BB11" s="4" t="n">
        <v>4</v>
      </c>
      <c r="BC11" s="4" t="s">
        <v>102</v>
      </c>
      <c r="BD11" s="4" t="s">
        <v>111</v>
      </c>
      <c r="BE11" s="4" t="s">
        <v>111</v>
      </c>
      <c r="BF11" s="4" t="n">
        <v>4</v>
      </c>
      <c r="BG11" s="4" t="n">
        <v>4</v>
      </c>
      <c r="BH11" s="4" t="n">
        <v>3</v>
      </c>
      <c r="BI11" s="4" t="s">
        <v>110</v>
      </c>
      <c r="BJ11" s="4" t="s">
        <v>102</v>
      </c>
      <c r="BK11" s="4" t="n">
        <v>4</v>
      </c>
      <c r="BL11" s="4" t="n">
        <v>5</v>
      </c>
      <c r="BM11" s="4" t="n">
        <v>4</v>
      </c>
      <c r="BN11" s="4" t="n">
        <v>4</v>
      </c>
      <c r="BO11" s="4" t="n">
        <v>4</v>
      </c>
      <c r="BP11" s="4" t="n">
        <v>4</v>
      </c>
      <c r="BQ11" s="4" t="n">
        <v>4</v>
      </c>
      <c r="BR11" s="4" t="n">
        <v>4</v>
      </c>
      <c r="BS11" s="4" t="n">
        <v>4</v>
      </c>
      <c r="BT11" s="4" t="n">
        <v>4</v>
      </c>
      <c r="BU11" s="4" t="n">
        <v>2</v>
      </c>
      <c r="BV11" s="4" t="n">
        <v>3</v>
      </c>
      <c r="BW11" s="4" t="n">
        <v>5</v>
      </c>
      <c r="BX11" s="4" t="n">
        <v>5</v>
      </c>
      <c r="BY11" s="4" t="n">
        <v>4</v>
      </c>
      <c r="BZ11" s="4" t="n">
        <v>4</v>
      </c>
      <c r="CA11" s="4" t="n">
        <v>4</v>
      </c>
      <c r="CB11" s="4" t="n">
        <v>3</v>
      </c>
      <c r="CC11" s="4" t="n">
        <v>2</v>
      </c>
      <c r="CD11" s="4" t="n">
        <v>2</v>
      </c>
      <c r="CE11" s="4" t="n">
        <v>3</v>
      </c>
      <c r="CF11" s="4" t="s">
        <v>111</v>
      </c>
      <c r="CG11" s="4" t="n">
        <v>3</v>
      </c>
      <c r="CH11" s="4" t="n">
        <v>4</v>
      </c>
      <c r="CI11" s="4" t="s">
        <v>110</v>
      </c>
      <c r="CJ11" s="4" t="s">
        <v>110</v>
      </c>
      <c r="CK11" s="4" t="s">
        <v>102</v>
      </c>
      <c r="CL11" s="4" t="n">
        <v>3</v>
      </c>
      <c r="CM11" s="4" t="n">
        <v>2</v>
      </c>
      <c r="CN11" s="4" t="s">
        <v>103</v>
      </c>
      <c r="CO11" s="4" t="s">
        <v>112</v>
      </c>
      <c r="CP11" s="4" t="s">
        <v>103</v>
      </c>
      <c r="CQ11" s="4" t="s">
        <v>112</v>
      </c>
      <c r="CR11" s="5" t="s">
        <v>149</v>
      </c>
      <c r="CS11" s="5" t="s">
        <v>150</v>
      </c>
      <c r="CT11" s="5" t="s">
        <v>151</v>
      </c>
      <c r="CU11" s="5" t="s">
        <v>152</v>
      </c>
    </row>
    <row r="12" customFormat="false" ht="22.5" hidden="false" customHeight="true" outlineLevel="0" collapsed="false">
      <c r="A12" s="3" t="n">
        <v>46160.8534043171</v>
      </c>
      <c r="B12" s="4" t="n">
        <v>11</v>
      </c>
      <c r="C12" s="4" t="n">
        <f aca="false">MOD(B12,3)</f>
        <v>2</v>
      </c>
      <c r="D12" s="4" t="n">
        <v>20</v>
      </c>
      <c r="E12" s="4" t="s">
        <v>109</v>
      </c>
      <c r="F12" s="4" t="s">
        <v>100</v>
      </c>
      <c r="G12" s="4" t="s">
        <v>101</v>
      </c>
      <c r="H12" s="4" t="n">
        <v>4</v>
      </c>
      <c r="I12" s="4" t="n">
        <v>2</v>
      </c>
      <c r="J12" s="4" t="n">
        <v>1</v>
      </c>
      <c r="K12" s="4" t="n">
        <v>2</v>
      </c>
      <c r="L12" s="4" t="n">
        <v>1</v>
      </c>
      <c r="M12" s="4" t="n">
        <v>2</v>
      </c>
      <c r="N12" s="4" t="n">
        <v>3</v>
      </c>
      <c r="O12" s="4" t="n">
        <v>4</v>
      </c>
      <c r="P12" s="4" t="n">
        <v>1</v>
      </c>
      <c r="Q12" s="4" t="n">
        <v>1</v>
      </c>
      <c r="R12" s="4" t="n">
        <v>3</v>
      </c>
      <c r="S12" s="4" t="n">
        <v>2</v>
      </c>
      <c r="T12" s="4" t="n">
        <v>3</v>
      </c>
      <c r="U12" s="4" t="n">
        <v>4</v>
      </c>
      <c r="V12" s="4" t="n">
        <v>3</v>
      </c>
      <c r="W12" s="4" t="n">
        <v>3</v>
      </c>
      <c r="X12" s="4" t="n">
        <v>4</v>
      </c>
      <c r="Y12" s="4" t="n">
        <v>2</v>
      </c>
      <c r="Z12" s="4" t="n">
        <v>2</v>
      </c>
      <c r="AA12" s="4" t="n">
        <v>4</v>
      </c>
      <c r="AB12" s="4" t="n">
        <v>2</v>
      </c>
      <c r="AC12" s="4" t="n">
        <v>2</v>
      </c>
      <c r="AD12" s="4" t="n">
        <v>4</v>
      </c>
      <c r="AE12" s="4" t="s">
        <v>110</v>
      </c>
      <c r="AF12" s="4" t="s">
        <v>110</v>
      </c>
      <c r="AG12" s="4" t="n">
        <v>3</v>
      </c>
      <c r="AH12" s="4" t="n">
        <v>2</v>
      </c>
      <c r="AI12" s="4" t="n">
        <v>3</v>
      </c>
      <c r="AJ12" s="4" t="n">
        <v>4</v>
      </c>
      <c r="AK12" s="4" t="n">
        <v>3</v>
      </c>
      <c r="AL12" s="4" t="n">
        <v>4</v>
      </c>
      <c r="AM12" s="4" t="n">
        <v>3</v>
      </c>
      <c r="AN12" s="4" t="n">
        <v>4</v>
      </c>
      <c r="AO12" s="4" t="n">
        <v>4</v>
      </c>
      <c r="AP12" s="4" t="n">
        <v>4</v>
      </c>
      <c r="AQ12" s="4" t="n">
        <v>3</v>
      </c>
      <c r="AR12" s="4" t="n">
        <v>3</v>
      </c>
      <c r="AS12" s="4" t="n">
        <v>3</v>
      </c>
      <c r="AT12" s="4" t="n">
        <v>4</v>
      </c>
      <c r="AU12" s="4" t="n">
        <v>4</v>
      </c>
      <c r="AV12" s="4" t="n">
        <v>4</v>
      </c>
      <c r="AW12" s="4" t="n">
        <v>4</v>
      </c>
      <c r="AX12" s="4" t="n">
        <v>4</v>
      </c>
      <c r="AY12" s="4" t="n">
        <v>3</v>
      </c>
      <c r="AZ12" s="4" t="n">
        <v>4</v>
      </c>
      <c r="BA12" s="4" t="n">
        <v>1</v>
      </c>
      <c r="BB12" s="4" t="n">
        <v>2</v>
      </c>
      <c r="BC12" s="4" t="n">
        <v>4</v>
      </c>
      <c r="BD12" s="4" t="s">
        <v>111</v>
      </c>
      <c r="BE12" s="4" t="n">
        <v>4</v>
      </c>
      <c r="BF12" s="4" t="n">
        <v>3</v>
      </c>
      <c r="BG12" s="4" t="s">
        <v>110</v>
      </c>
      <c r="BH12" s="4" t="s">
        <v>110</v>
      </c>
      <c r="BI12" s="4" t="s">
        <v>102</v>
      </c>
      <c r="BJ12" s="4" t="n">
        <v>3</v>
      </c>
      <c r="BK12" s="4" t="n">
        <v>4</v>
      </c>
      <c r="BL12" s="4" t="n">
        <v>5</v>
      </c>
      <c r="BM12" s="4" t="n">
        <v>4</v>
      </c>
      <c r="BN12" s="4" t="n">
        <v>3</v>
      </c>
      <c r="BO12" s="4" t="n">
        <v>4</v>
      </c>
      <c r="BP12" s="4" t="n">
        <v>3</v>
      </c>
      <c r="BQ12" s="4" t="n">
        <v>4</v>
      </c>
      <c r="BR12" s="4" t="n">
        <v>4</v>
      </c>
      <c r="BS12" s="4" t="n">
        <v>2</v>
      </c>
      <c r="BT12" s="4" t="n">
        <v>2</v>
      </c>
      <c r="BU12" s="4" t="n">
        <v>4</v>
      </c>
      <c r="BV12" s="4" t="n">
        <v>4</v>
      </c>
      <c r="BW12" s="4" t="n">
        <v>4</v>
      </c>
      <c r="BX12" s="4" t="n">
        <v>3</v>
      </c>
      <c r="BY12" s="4" t="n">
        <v>3</v>
      </c>
      <c r="BZ12" s="4" t="n">
        <v>3</v>
      </c>
      <c r="CA12" s="4" t="n">
        <v>3</v>
      </c>
      <c r="CB12" s="4" t="n">
        <v>2</v>
      </c>
      <c r="CC12" s="4" t="n">
        <v>3</v>
      </c>
      <c r="CD12" s="4" t="n">
        <v>4</v>
      </c>
      <c r="CE12" s="4" t="n">
        <v>4</v>
      </c>
      <c r="CF12" s="4" t="s">
        <v>111</v>
      </c>
      <c r="CG12" s="4" t="n">
        <v>4</v>
      </c>
      <c r="CH12" s="4" t="n">
        <v>4</v>
      </c>
      <c r="CI12" s="4" t="s">
        <v>110</v>
      </c>
      <c r="CJ12" s="4" t="s">
        <v>110</v>
      </c>
      <c r="CK12" s="4" t="s">
        <v>110</v>
      </c>
      <c r="CL12" s="4" t="n">
        <v>4</v>
      </c>
      <c r="CM12" s="4" t="s">
        <v>110</v>
      </c>
      <c r="CN12" s="4" t="s">
        <v>103</v>
      </c>
      <c r="CO12" s="4" t="s">
        <v>103</v>
      </c>
      <c r="CP12" s="4" t="s">
        <v>112</v>
      </c>
      <c r="CQ12" s="4" t="s">
        <v>103</v>
      </c>
      <c r="CR12" s="5" t="s">
        <v>153</v>
      </c>
      <c r="CS12" s="5" t="s">
        <v>154</v>
      </c>
      <c r="CT12" s="5" t="s">
        <v>155</v>
      </c>
      <c r="CU12" s="5" t="s">
        <v>156</v>
      </c>
    </row>
    <row r="13" customFormat="false" ht="22.5" hidden="false" customHeight="true" outlineLevel="0" collapsed="false">
      <c r="A13" s="3" t="n">
        <v>46160.8548631019</v>
      </c>
      <c r="B13" s="4" t="n">
        <v>0</v>
      </c>
      <c r="C13" s="4" t="n">
        <f aca="false">MOD(B13,3)</f>
        <v>0</v>
      </c>
      <c r="D13" s="4" t="n">
        <v>22</v>
      </c>
      <c r="E13" s="4" t="s">
        <v>99</v>
      </c>
      <c r="F13" s="4" t="s">
        <v>100</v>
      </c>
      <c r="G13" s="4" t="s">
        <v>118</v>
      </c>
      <c r="H13" s="4" t="n">
        <v>5</v>
      </c>
      <c r="I13" s="4" t="n">
        <v>4</v>
      </c>
      <c r="J13" s="4" t="n">
        <v>3</v>
      </c>
      <c r="K13" s="4" t="n">
        <v>4</v>
      </c>
      <c r="L13" s="4" t="n">
        <v>3</v>
      </c>
      <c r="M13" s="4" t="n">
        <v>4</v>
      </c>
      <c r="N13" s="4" t="n">
        <v>4</v>
      </c>
      <c r="O13" s="4" t="n">
        <v>4</v>
      </c>
      <c r="P13" s="4" t="n">
        <v>3</v>
      </c>
      <c r="Q13" s="4" t="n">
        <v>3</v>
      </c>
      <c r="R13" s="4" t="n">
        <v>5</v>
      </c>
      <c r="S13" s="4" t="n">
        <v>4</v>
      </c>
      <c r="T13" s="4" t="n">
        <v>4</v>
      </c>
      <c r="U13" s="4" t="n">
        <v>5</v>
      </c>
      <c r="V13" s="4" t="n">
        <v>5</v>
      </c>
      <c r="W13" s="4" t="n">
        <v>4</v>
      </c>
      <c r="X13" s="4" t="n">
        <v>5</v>
      </c>
      <c r="Y13" s="4" t="n">
        <v>5</v>
      </c>
      <c r="Z13" s="4" t="n">
        <v>3</v>
      </c>
      <c r="AA13" s="4" t="n">
        <v>2</v>
      </c>
      <c r="AB13" s="4" t="n">
        <v>4</v>
      </c>
      <c r="AC13" s="4" t="n">
        <v>4</v>
      </c>
      <c r="AD13" s="4" t="s">
        <v>110</v>
      </c>
      <c r="AE13" s="4" t="s">
        <v>110</v>
      </c>
      <c r="AF13" s="4" t="n">
        <v>4</v>
      </c>
      <c r="AG13" s="4" t="n">
        <v>3</v>
      </c>
      <c r="AH13" s="4" t="n">
        <v>3</v>
      </c>
      <c r="AI13" s="4" t="n">
        <v>4</v>
      </c>
      <c r="AJ13" s="4" t="n">
        <v>4</v>
      </c>
      <c r="AK13" s="4" t="n">
        <v>4</v>
      </c>
      <c r="AL13" s="4" t="n">
        <v>5</v>
      </c>
      <c r="AM13" s="4" t="n">
        <v>4</v>
      </c>
      <c r="AN13" s="4" t="n">
        <v>3</v>
      </c>
      <c r="AO13" s="4" t="n">
        <v>4</v>
      </c>
      <c r="AP13" s="4" t="n">
        <v>4</v>
      </c>
      <c r="AQ13" s="4" t="n">
        <v>4</v>
      </c>
      <c r="AR13" s="4" t="n">
        <v>4</v>
      </c>
      <c r="AS13" s="4" t="n">
        <v>4</v>
      </c>
      <c r="AT13" s="4" t="n">
        <v>5</v>
      </c>
      <c r="AU13" s="4" t="n">
        <v>4</v>
      </c>
      <c r="AV13" s="4" t="n">
        <v>4</v>
      </c>
      <c r="AW13" s="4" t="n">
        <v>4</v>
      </c>
      <c r="AX13" s="4" t="n">
        <v>4</v>
      </c>
      <c r="AY13" s="4" t="n">
        <v>5</v>
      </c>
      <c r="AZ13" s="4" t="n">
        <v>3</v>
      </c>
      <c r="BA13" s="4" t="n">
        <v>4</v>
      </c>
      <c r="BB13" s="4" t="n">
        <v>5</v>
      </c>
      <c r="BC13" s="4" t="n">
        <v>4</v>
      </c>
      <c r="BD13" s="4" t="s">
        <v>111</v>
      </c>
      <c r="BE13" s="4" t="n">
        <v>4</v>
      </c>
      <c r="BF13" s="4" t="s">
        <v>110</v>
      </c>
      <c r="BG13" s="4" t="n">
        <v>4</v>
      </c>
      <c r="BH13" s="4" t="n">
        <v>4</v>
      </c>
      <c r="BI13" s="4" t="s">
        <v>110</v>
      </c>
      <c r="BJ13" s="4" t="n">
        <v>4</v>
      </c>
      <c r="BK13" s="4" t="n">
        <v>4</v>
      </c>
      <c r="BL13" s="4" t="n">
        <v>4</v>
      </c>
      <c r="BM13" s="4" t="n">
        <v>4</v>
      </c>
      <c r="BN13" s="4" t="n">
        <v>4</v>
      </c>
      <c r="BO13" s="4" t="n">
        <v>4</v>
      </c>
      <c r="BP13" s="4" t="n">
        <v>4</v>
      </c>
      <c r="BQ13" s="4" t="n">
        <v>4</v>
      </c>
      <c r="BR13" s="4" t="n">
        <v>4</v>
      </c>
      <c r="BS13" s="4" t="n">
        <v>4</v>
      </c>
      <c r="BT13" s="4" t="n">
        <v>4</v>
      </c>
      <c r="BU13" s="4" t="n">
        <v>5</v>
      </c>
      <c r="BV13" s="4" t="n">
        <v>5</v>
      </c>
      <c r="BW13" s="4" t="n">
        <v>5</v>
      </c>
      <c r="BX13" s="4" t="n">
        <v>4</v>
      </c>
      <c r="BY13" s="4" t="n">
        <v>5</v>
      </c>
      <c r="BZ13" s="4" t="n">
        <v>4</v>
      </c>
      <c r="CA13" s="4" t="n">
        <v>5</v>
      </c>
      <c r="CB13" s="4" t="n">
        <v>2</v>
      </c>
      <c r="CC13" s="4" t="n">
        <v>3</v>
      </c>
      <c r="CD13" s="4" t="n">
        <v>5</v>
      </c>
      <c r="CE13" s="4" t="n">
        <v>4</v>
      </c>
      <c r="CF13" s="4" t="s">
        <v>111</v>
      </c>
      <c r="CG13" s="4" t="s">
        <v>111</v>
      </c>
      <c r="CH13" s="4" t="s">
        <v>110</v>
      </c>
      <c r="CI13" s="4" t="n">
        <v>4</v>
      </c>
      <c r="CJ13" s="4" t="n">
        <v>4</v>
      </c>
      <c r="CK13" s="4" t="n">
        <v>4</v>
      </c>
      <c r="CL13" s="4" t="n">
        <v>4</v>
      </c>
      <c r="CM13" s="4" t="n">
        <v>4</v>
      </c>
      <c r="CN13" s="4" t="s">
        <v>112</v>
      </c>
      <c r="CO13" s="4" t="s">
        <v>112</v>
      </c>
      <c r="CP13" s="4" t="s">
        <v>129</v>
      </c>
      <c r="CQ13" s="4" t="s">
        <v>103</v>
      </c>
      <c r="CR13" s="5" t="s">
        <v>157</v>
      </c>
      <c r="CS13" s="5" t="s">
        <v>158</v>
      </c>
      <c r="CT13" s="5" t="s">
        <v>159</v>
      </c>
      <c r="CU13" s="5" t="s">
        <v>160</v>
      </c>
    </row>
    <row r="14" customFormat="false" ht="22.5" hidden="false" customHeight="true" outlineLevel="0" collapsed="false">
      <c r="A14" s="3" t="n">
        <v>46161.3821306134</v>
      </c>
      <c r="B14" s="4" t="n">
        <v>12</v>
      </c>
      <c r="C14" s="4" t="n">
        <f aca="false">MOD(B14,3)</f>
        <v>0</v>
      </c>
      <c r="D14" s="4" t="n">
        <v>21</v>
      </c>
      <c r="E14" s="4" t="s">
        <v>109</v>
      </c>
      <c r="F14" s="4" t="s">
        <v>117</v>
      </c>
      <c r="G14" s="4" t="s">
        <v>118</v>
      </c>
      <c r="H14" s="4" t="n">
        <v>5</v>
      </c>
      <c r="I14" s="4" t="n">
        <v>3</v>
      </c>
      <c r="J14" s="4" t="n">
        <v>4</v>
      </c>
      <c r="K14" s="4" t="n">
        <v>4</v>
      </c>
      <c r="L14" s="4" t="n">
        <v>3</v>
      </c>
      <c r="M14" s="4" t="n">
        <v>4</v>
      </c>
      <c r="N14" s="4" t="n">
        <v>4</v>
      </c>
      <c r="O14" s="4" t="n">
        <v>4</v>
      </c>
      <c r="P14" s="4" t="n">
        <v>4</v>
      </c>
      <c r="Q14" s="4" t="n">
        <v>3</v>
      </c>
      <c r="R14" s="4" t="n">
        <v>4</v>
      </c>
      <c r="S14" s="4" t="n">
        <v>4</v>
      </c>
      <c r="T14" s="4" t="n">
        <v>3</v>
      </c>
      <c r="U14" s="4" t="n">
        <v>3</v>
      </c>
      <c r="V14" s="4" t="n">
        <v>3</v>
      </c>
      <c r="W14" s="4" t="n">
        <v>3</v>
      </c>
      <c r="X14" s="4" t="n">
        <v>4</v>
      </c>
      <c r="Y14" s="4" t="n">
        <v>4</v>
      </c>
      <c r="Z14" s="4" t="n">
        <v>2</v>
      </c>
      <c r="AA14" s="4" t="n">
        <v>2</v>
      </c>
      <c r="AB14" s="4" t="n">
        <v>3</v>
      </c>
      <c r="AC14" s="4" t="n">
        <v>3</v>
      </c>
      <c r="AD14" s="4" t="n">
        <v>4</v>
      </c>
      <c r="AE14" s="4" t="n">
        <v>4</v>
      </c>
      <c r="AF14" s="4" t="n">
        <v>4</v>
      </c>
      <c r="AG14" s="4" t="n">
        <v>3</v>
      </c>
      <c r="AH14" s="4" t="n">
        <v>4</v>
      </c>
      <c r="AI14" s="4" t="n">
        <v>4</v>
      </c>
      <c r="AJ14" s="4" t="n">
        <v>2</v>
      </c>
      <c r="AK14" s="4" t="n">
        <v>2</v>
      </c>
      <c r="AL14" s="4" t="n">
        <v>3</v>
      </c>
      <c r="AM14" s="4" t="n">
        <v>2</v>
      </c>
      <c r="AN14" s="4" t="n">
        <v>2</v>
      </c>
      <c r="AO14" s="4" t="n">
        <v>4</v>
      </c>
      <c r="AP14" s="4" t="n">
        <v>3</v>
      </c>
      <c r="AQ14" s="4" t="n">
        <v>2</v>
      </c>
      <c r="AR14" s="4" t="n">
        <v>2</v>
      </c>
      <c r="AS14" s="4" t="n">
        <v>4</v>
      </c>
      <c r="AT14" s="4" t="n">
        <v>3</v>
      </c>
      <c r="AU14" s="4" t="n">
        <v>2</v>
      </c>
      <c r="AV14" s="4" t="n">
        <v>2</v>
      </c>
      <c r="AW14" s="4" t="n">
        <v>3</v>
      </c>
      <c r="AX14" s="4" t="n">
        <v>3</v>
      </c>
      <c r="AY14" s="4" t="n">
        <v>4</v>
      </c>
      <c r="AZ14" s="4" t="n">
        <v>4</v>
      </c>
      <c r="BA14" s="4" t="n">
        <v>2</v>
      </c>
      <c r="BB14" s="4" t="n">
        <v>3</v>
      </c>
      <c r="BC14" s="4" t="n">
        <v>2</v>
      </c>
      <c r="BD14" s="4" t="n">
        <v>3</v>
      </c>
      <c r="BE14" s="4" t="n">
        <v>2</v>
      </c>
      <c r="BF14" s="4" t="n">
        <v>4</v>
      </c>
      <c r="BG14" s="4" t="n">
        <v>2</v>
      </c>
      <c r="BH14" s="4" t="n">
        <v>3</v>
      </c>
      <c r="BI14" s="4" t="n">
        <v>4</v>
      </c>
      <c r="BJ14" s="4" t="n">
        <v>2</v>
      </c>
      <c r="BK14" s="4" t="n">
        <v>3</v>
      </c>
      <c r="BL14" s="4" t="n">
        <v>2</v>
      </c>
      <c r="BM14" s="4" t="n">
        <v>2</v>
      </c>
      <c r="BN14" s="4" t="n">
        <v>3</v>
      </c>
      <c r="BO14" s="4" t="n">
        <v>2</v>
      </c>
      <c r="BP14" s="4" t="n">
        <v>2</v>
      </c>
      <c r="BQ14" s="4" t="n">
        <v>3</v>
      </c>
      <c r="BR14" s="4" t="n">
        <v>2</v>
      </c>
      <c r="BS14" s="4" t="n">
        <v>2</v>
      </c>
      <c r="BT14" s="4" t="n">
        <v>3</v>
      </c>
      <c r="BU14" s="4" t="n">
        <v>3</v>
      </c>
      <c r="BV14" s="4" t="n">
        <v>3</v>
      </c>
      <c r="BW14" s="4" t="n">
        <v>2</v>
      </c>
      <c r="BX14" s="4" t="n">
        <v>2</v>
      </c>
      <c r="BY14" s="4" t="n">
        <v>3</v>
      </c>
      <c r="BZ14" s="4" t="n">
        <v>3</v>
      </c>
      <c r="CA14" s="4" t="n">
        <v>2</v>
      </c>
      <c r="CB14" s="4" t="n">
        <v>2</v>
      </c>
      <c r="CC14" s="4" t="n">
        <v>4</v>
      </c>
      <c r="CD14" s="4" t="n">
        <v>4</v>
      </c>
      <c r="CE14" s="4" t="n">
        <v>2</v>
      </c>
      <c r="CF14" s="4" t="n">
        <v>3</v>
      </c>
      <c r="CG14" s="4" t="n">
        <v>2</v>
      </c>
      <c r="CH14" s="4" t="n">
        <v>4</v>
      </c>
      <c r="CI14" s="4" t="s">
        <v>102</v>
      </c>
      <c r="CJ14" s="4" t="n">
        <v>2</v>
      </c>
      <c r="CK14" s="4" t="n">
        <v>2</v>
      </c>
      <c r="CL14" s="4" t="s">
        <v>102</v>
      </c>
      <c r="CM14" s="4" t="n">
        <v>2</v>
      </c>
      <c r="CN14" s="4" t="s">
        <v>129</v>
      </c>
      <c r="CO14" s="4" t="s">
        <v>129</v>
      </c>
      <c r="CP14" s="4" t="s">
        <v>129</v>
      </c>
      <c r="CQ14" s="4" t="s">
        <v>112</v>
      </c>
      <c r="CR14" s="4" t="s">
        <v>161</v>
      </c>
      <c r="CS14" s="4" t="s">
        <v>162</v>
      </c>
      <c r="CT14" s="4" t="s">
        <v>163</v>
      </c>
      <c r="CU14" s="4" t="s">
        <v>164</v>
      </c>
    </row>
    <row r="15" customFormat="false" ht="22.5" hidden="false" customHeight="true" outlineLevel="0" collapsed="false">
      <c r="A15" s="3" t="n">
        <v>46161.5847323032</v>
      </c>
      <c r="B15" s="4" t="n">
        <v>13</v>
      </c>
      <c r="C15" s="4" t="n">
        <f aca="false">MOD(B15,3)</f>
        <v>1</v>
      </c>
      <c r="D15" s="4" t="n">
        <v>22</v>
      </c>
      <c r="E15" s="4" t="s">
        <v>109</v>
      </c>
      <c r="F15" s="4" t="s">
        <v>117</v>
      </c>
      <c r="G15" s="4" t="s">
        <v>118</v>
      </c>
      <c r="H15" s="4" t="n">
        <v>5</v>
      </c>
      <c r="I15" s="4" t="n">
        <v>2</v>
      </c>
      <c r="J15" s="4" t="n">
        <v>1</v>
      </c>
      <c r="K15" s="4" t="n">
        <v>1</v>
      </c>
      <c r="L15" s="4" t="n">
        <v>1</v>
      </c>
      <c r="M15" s="4" t="n">
        <v>1</v>
      </c>
      <c r="N15" s="4" t="n">
        <v>3</v>
      </c>
      <c r="O15" s="4" t="n">
        <v>3</v>
      </c>
      <c r="P15" s="4" t="n">
        <v>1</v>
      </c>
      <c r="Q15" s="4" t="n">
        <v>1</v>
      </c>
      <c r="R15" s="4" t="n">
        <v>4</v>
      </c>
      <c r="S15" s="4" t="n">
        <v>5</v>
      </c>
      <c r="T15" s="4" t="n">
        <v>4</v>
      </c>
      <c r="U15" s="4" t="n">
        <v>4</v>
      </c>
      <c r="V15" s="4" t="n">
        <v>4</v>
      </c>
      <c r="W15" s="4" t="n">
        <v>4</v>
      </c>
      <c r="X15" s="4" t="n">
        <v>4</v>
      </c>
      <c r="Y15" s="4" t="n">
        <v>1</v>
      </c>
      <c r="Z15" s="4" t="n">
        <v>1</v>
      </c>
      <c r="AA15" s="4" t="n">
        <v>5</v>
      </c>
      <c r="AB15" s="4" t="n">
        <v>4</v>
      </c>
      <c r="AC15" s="4" t="n">
        <v>2</v>
      </c>
      <c r="AD15" s="4" t="n">
        <v>4</v>
      </c>
      <c r="AE15" s="4" t="s">
        <v>102</v>
      </c>
      <c r="AF15" s="4" t="n">
        <v>4</v>
      </c>
      <c r="AG15" s="4" t="n">
        <v>2</v>
      </c>
      <c r="AH15" s="4" t="s">
        <v>102</v>
      </c>
      <c r="AI15" s="4" t="s">
        <v>102</v>
      </c>
      <c r="AJ15" s="4" t="n">
        <v>2</v>
      </c>
      <c r="AK15" s="4" t="n">
        <v>1</v>
      </c>
      <c r="AL15" s="4" t="n">
        <v>1</v>
      </c>
      <c r="AM15" s="4" t="n">
        <v>1</v>
      </c>
      <c r="AN15" s="4" t="n">
        <v>1</v>
      </c>
      <c r="AO15" s="4" t="n">
        <v>2</v>
      </c>
      <c r="AP15" s="4" t="n">
        <v>4</v>
      </c>
      <c r="AQ15" s="4" t="n">
        <v>1</v>
      </c>
      <c r="AR15" s="4" t="n">
        <v>1</v>
      </c>
      <c r="AS15" s="4" t="n">
        <v>4</v>
      </c>
      <c r="AT15" s="4" t="n">
        <v>4</v>
      </c>
      <c r="AU15" s="4" t="n">
        <v>4</v>
      </c>
      <c r="AV15" s="4" t="n">
        <v>4</v>
      </c>
      <c r="AW15" s="4" t="n">
        <v>3</v>
      </c>
      <c r="AX15" s="4" t="n">
        <v>3</v>
      </c>
      <c r="AY15" s="4" t="n">
        <v>3</v>
      </c>
      <c r="AZ15" s="4" t="n">
        <v>4</v>
      </c>
      <c r="BA15" s="4" t="n">
        <v>2</v>
      </c>
      <c r="BB15" s="4" t="n">
        <v>2</v>
      </c>
      <c r="BC15" s="4" t="n">
        <v>2</v>
      </c>
      <c r="BD15" s="4" t="n">
        <v>4</v>
      </c>
      <c r="BE15" s="4" t="n">
        <v>2</v>
      </c>
      <c r="BF15" s="4" t="n">
        <v>3</v>
      </c>
      <c r="BG15" s="4" t="s">
        <v>102</v>
      </c>
      <c r="BH15" s="4" t="n">
        <v>4</v>
      </c>
      <c r="BI15" s="4" t="n">
        <v>2</v>
      </c>
      <c r="BJ15" s="4" t="s">
        <v>102</v>
      </c>
      <c r="BK15" s="4" t="s">
        <v>102</v>
      </c>
      <c r="BL15" s="4" t="n">
        <v>4</v>
      </c>
      <c r="BM15" s="4" t="n">
        <v>1</v>
      </c>
      <c r="BN15" s="4" t="n">
        <v>2</v>
      </c>
      <c r="BO15" s="4" t="n">
        <v>1</v>
      </c>
      <c r="BP15" s="4" t="n">
        <v>3</v>
      </c>
      <c r="BQ15" s="4" t="n">
        <v>2</v>
      </c>
      <c r="BR15" s="4" t="n">
        <v>3</v>
      </c>
      <c r="BS15" s="4" t="n">
        <v>1</v>
      </c>
      <c r="BT15" s="4" t="n">
        <v>1</v>
      </c>
      <c r="BU15" s="4" t="n">
        <v>4</v>
      </c>
      <c r="BV15" s="4" t="n">
        <v>4</v>
      </c>
      <c r="BW15" s="4" t="n">
        <v>4</v>
      </c>
      <c r="BX15" s="4" t="n">
        <v>4</v>
      </c>
      <c r="BY15" s="4" t="n">
        <v>4</v>
      </c>
      <c r="BZ15" s="4" t="n">
        <v>4</v>
      </c>
      <c r="CA15" s="4" t="n">
        <v>4</v>
      </c>
      <c r="CB15" s="4" t="n">
        <v>4</v>
      </c>
      <c r="CC15" s="4" t="n">
        <v>2</v>
      </c>
      <c r="CD15" s="4" t="n">
        <v>2</v>
      </c>
      <c r="CE15" s="4" t="n">
        <v>3</v>
      </c>
      <c r="CF15" s="4" t="n">
        <v>3</v>
      </c>
      <c r="CG15" s="4" t="n">
        <v>2</v>
      </c>
      <c r="CH15" s="4" t="n">
        <v>3</v>
      </c>
      <c r="CI15" s="4" t="s">
        <v>102</v>
      </c>
      <c r="CJ15" s="4" t="n">
        <v>2</v>
      </c>
      <c r="CK15" s="4" t="n">
        <v>2</v>
      </c>
      <c r="CL15" s="4" t="s">
        <v>102</v>
      </c>
      <c r="CM15" s="4" t="s">
        <v>102</v>
      </c>
      <c r="CN15" s="4" t="s">
        <v>129</v>
      </c>
      <c r="CO15" s="4" t="s">
        <v>129</v>
      </c>
      <c r="CP15" s="4" t="s">
        <v>129</v>
      </c>
      <c r="CQ15" s="4" t="s">
        <v>103</v>
      </c>
      <c r="CR15" s="4" t="s">
        <v>165</v>
      </c>
      <c r="CS15" s="4" t="s">
        <v>166</v>
      </c>
      <c r="CT15" s="4" t="s">
        <v>167</v>
      </c>
      <c r="CU15" s="4" t="s">
        <v>168</v>
      </c>
    </row>
    <row r="16" customFormat="false" ht="22.5" hidden="false" customHeight="true" outlineLevel="0" collapsed="false">
      <c r="A16" s="3" t="n">
        <v>46161.5992289583</v>
      </c>
      <c r="B16" s="4" t="n">
        <v>14</v>
      </c>
      <c r="C16" s="4" t="n">
        <f aca="false">MOD(B16,3)</f>
        <v>2</v>
      </c>
      <c r="D16" s="4" t="n">
        <v>29</v>
      </c>
      <c r="E16" s="4" t="s">
        <v>109</v>
      </c>
      <c r="F16" s="4" t="s">
        <v>117</v>
      </c>
      <c r="G16" s="4" t="s">
        <v>118</v>
      </c>
      <c r="H16" s="4" t="n">
        <v>4</v>
      </c>
      <c r="I16" s="4" t="n">
        <v>2</v>
      </c>
      <c r="J16" s="4" t="n">
        <v>2</v>
      </c>
      <c r="K16" s="4" t="n">
        <v>3</v>
      </c>
      <c r="L16" s="4" t="n">
        <v>2</v>
      </c>
      <c r="M16" s="4" t="n">
        <v>3</v>
      </c>
      <c r="N16" s="4" t="n">
        <v>3</v>
      </c>
      <c r="O16" s="4" t="n">
        <v>3</v>
      </c>
      <c r="P16" s="4" t="n">
        <v>2</v>
      </c>
      <c r="Q16" s="4" t="n">
        <v>2</v>
      </c>
      <c r="R16" s="4" t="n">
        <v>4</v>
      </c>
      <c r="S16" s="4" t="n">
        <v>4</v>
      </c>
      <c r="T16" s="4" t="n">
        <v>4</v>
      </c>
      <c r="U16" s="4" t="n">
        <v>5</v>
      </c>
      <c r="V16" s="4" t="n">
        <v>5</v>
      </c>
      <c r="W16" s="4" t="n">
        <v>4</v>
      </c>
      <c r="X16" s="4" t="n">
        <v>5</v>
      </c>
      <c r="Y16" s="4" t="n">
        <v>4</v>
      </c>
      <c r="Z16" s="4" t="n">
        <v>2</v>
      </c>
      <c r="AA16" s="4" t="n">
        <v>3</v>
      </c>
      <c r="AB16" s="4" t="n">
        <v>4</v>
      </c>
      <c r="AC16" s="4" t="s">
        <v>111</v>
      </c>
      <c r="AD16" s="4" t="s">
        <v>110</v>
      </c>
      <c r="AE16" s="4" t="s">
        <v>110</v>
      </c>
      <c r="AF16" s="4" t="s">
        <v>110</v>
      </c>
      <c r="AG16" s="4" t="s">
        <v>110</v>
      </c>
      <c r="AH16" s="4" t="n">
        <v>2</v>
      </c>
      <c r="AI16" s="4" t="n">
        <v>4</v>
      </c>
      <c r="AJ16" s="4" t="n">
        <v>4</v>
      </c>
      <c r="AK16" s="4" t="n">
        <v>3</v>
      </c>
      <c r="AL16" s="4" t="n">
        <v>3</v>
      </c>
      <c r="AM16" s="4" t="n">
        <v>3</v>
      </c>
      <c r="AN16" s="4" t="n">
        <v>4</v>
      </c>
      <c r="AO16" s="4" t="n">
        <v>3</v>
      </c>
      <c r="AP16" s="4" t="n">
        <v>4</v>
      </c>
      <c r="AQ16" s="4" t="n">
        <v>3</v>
      </c>
      <c r="AR16" s="4" t="n">
        <v>3</v>
      </c>
      <c r="AS16" s="4" t="n">
        <v>5</v>
      </c>
      <c r="AT16" s="4" t="n">
        <v>5</v>
      </c>
      <c r="AU16" s="4" t="n">
        <v>5</v>
      </c>
      <c r="AV16" s="4" t="n">
        <v>5</v>
      </c>
      <c r="AW16" s="4" t="n">
        <v>5</v>
      </c>
      <c r="AX16" s="4" t="n">
        <v>5</v>
      </c>
      <c r="AY16" s="4" t="n">
        <v>5</v>
      </c>
      <c r="AZ16" s="4" t="n">
        <v>5</v>
      </c>
      <c r="BA16" s="4" t="n">
        <v>1</v>
      </c>
      <c r="BB16" s="4" t="n">
        <v>2</v>
      </c>
      <c r="BC16" s="4" t="s">
        <v>111</v>
      </c>
      <c r="BD16" s="4" t="s">
        <v>111</v>
      </c>
      <c r="BE16" s="4" t="n">
        <v>4</v>
      </c>
      <c r="BF16" s="4" t="n">
        <v>4</v>
      </c>
      <c r="BG16" s="4" t="s">
        <v>110</v>
      </c>
      <c r="BH16" s="4" t="s">
        <v>110</v>
      </c>
      <c r="BI16" s="4" t="n">
        <v>4</v>
      </c>
      <c r="BJ16" s="4" t="n">
        <v>2</v>
      </c>
      <c r="BK16" s="4" t="s">
        <v>102</v>
      </c>
      <c r="BL16" s="4" t="n">
        <v>2</v>
      </c>
      <c r="BM16" s="4" t="n">
        <v>1</v>
      </c>
      <c r="BN16" s="4" t="n">
        <v>3</v>
      </c>
      <c r="BO16" s="4" t="n">
        <v>2</v>
      </c>
      <c r="BP16" s="4" t="n">
        <v>1</v>
      </c>
      <c r="BQ16" s="4" t="n">
        <v>3</v>
      </c>
      <c r="BR16" s="4" t="n">
        <v>2</v>
      </c>
      <c r="BS16" s="4" t="n">
        <v>1</v>
      </c>
      <c r="BT16" s="4" t="n">
        <v>1</v>
      </c>
      <c r="BU16" s="4" t="n">
        <v>3</v>
      </c>
      <c r="BV16" s="4" t="n">
        <v>4</v>
      </c>
      <c r="BW16" s="4" t="n">
        <v>2</v>
      </c>
      <c r="BX16" s="4" t="n">
        <v>2</v>
      </c>
      <c r="BY16" s="4" t="n">
        <v>2</v>
      </c>
      <c r="BZ16" s="4" t="n">
        <v>2</v>
      </c>
      <c r="CA16" s="4" t="n">
        <v>2</v>
      </c>
      <c r="CB16" s="4" t="n">
        <v>2</v>
      </c>
      <c r="CC16" s="4" t="n">
        <v>3</v>
      </c>
      <c r="CD16" s="4" t="n">
        <v>4</v>
      </c>
      <c r="CE16" s="4" t="n">
        <v>2</v>
      </c>
      <c r="CF16" s="4" t="s">
        <v>102</v>
      </c>
      <c r="CG16" s="4" t="n">
        <v>2</v>
      </c>
      <c r="CH16" s="4" t="s">
        <v>102</v>
      </c>
      <c r="CI16" s="4" t="n">
        <v>2</v>
      </c>
      <c r="CJ16" s="4" t="n">
        <v>2</v>
      </c>
      <c r="CK16" s="4" t="n">
        <v>2</v>
      </c>
      <c r="CL16" s="4" t="s">
        <v>102</v>
      </c>
      <c r="CM16" s="4" t="s">
        <v>110</v>
      </c>
      <c r="CN16" s="4" t="s">
        <v>112</v>
      </c>
      <c r="CO16" s="4" t="s">
        <v>112</v>
      </c>
      <c r="CP16" s="4" t="s">
        <v>112</v>
      </c>
      <c r="CQ16" s="4" t="s">
        <v>112</v>
      </c>
      <c r="CR16" s="4" t="s">
        <v>169</v>
      </c>
      <c r="CS16" s="4" t="s">
        <v>170</v>
      </c>
      <c r="CU16" s="4" t="s">
        <v>171</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U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96" min="96" style="0" width="28.25"/>
    <col collapsed="false" customWidth="true" hidden="false" outlineLevel="0" max="97" min="97" style="0" width="21.25"/>
    <col collapsed="false" customWidth="true" hidden="false" outlineLevel="0" max="98" min="98" style="0" width="22.13"/>
    <col collapsed="false" customWidth="true" hidden="false" outlineLevel="0" max="99" min="99" style="0" width="23.75"/>
  </cols>
  <sheetData>
    <row r="1" customFormat="false" ht="15.75" hidden="false" customHeight="false" outlineLevel="0" collapsed="false">
      <c r="A1" s="6" t="str">
        <f aca="false">IFERROR(__xludf.dummyfunction("{'Odpovědi formuláře 1'!A1:CU1; FILTER('Odpovědi formuláře 1'!A2:CU1000, MOD('Odpovědi formuláře 1'!B2:B1000, 3)=0)}"),"Časová značka")</f>
        <v>Časová značka</v>
      </c>
      <c r="B1" s="6" t="str">
        <f aca="false">IFERROR(__xludf.dummyfunction("""COMPUTED_VALUE"""),"ID")</f>
        <v>ID</v>
      </c>
      <c r="C1" s="6" t="str">
        <f aca="false">IFERROR(__xludf.dummyfunction("""COMPUTED_VALUE"""),"group")</f>
        <v>group</v>
      </c>
      <c r="D1" s="6" t="str">
        <f aca="false">IFERROR(__xludf.dummyfunction("""COMPUTED_VALUE"""),"Age")</f>
        <v>Age</v>
      </c>
      <c r="E1" s="6" t="str">
        <f aca="false">IFERROR(__xludf.dummyfunction("""COMPUTED_VALUE"""),"Gender")</f>
        <v>Gender</v>
      </c>
      <c r="F1" s="6" t="str">
        <f aca="false">IFERROR(__xludf.dummyfunction("""COMPUTED_VALUE"""),"How often do you interact with robots or robotic systems? ")</f>
        <v>How often do you interact with robots or robotic systems? </v>
      </c>
      <c r="G1" s="6" t="str">
        <f aca="false">IFERROR(__xludf.dummyfunction("""COMPUTED_VALUE"""),"Have you previously interacted with a robotic arm?")</f>
        <v>Have you previously interacted with a robotic arm?</v>
      </c>
      <c r="H1" s="6" t="str">
        <f aca="false">IFERROR(__xludf.dummyfunction("""COMPUTED_VALUE"""),"How would you describe your general attitude toward robots? ")</f>
        <v>How would you describe your general attitude toward robots? </v>
      </c>
      <c r="I1" s="6" t="str">
        <f aca="false">IFERROR(__xludf.dummyfunction("""COMPUTED_VALUE"""),"Fake — Natural")</f>
        <v>Fake — Natural</v>
      </c>
      <c r="J1" s="6" t="str">
        <f aca="false">IFERROR(__xludf.dummyfunction("""COMPUTED_VALUE"""),"Machinelike — Humanlike ")</f>
        <v>Machinelike — Humanlike </v>
      </c>
      <c r="K1" s="6" t="str">
        <f aca="false">IFERROR(__xludf.dummyfunction("""COMPUTED_VALUE"""),"Unconscious — Conscious ")</f>
        <v>Unconscious — Conscious </v>
      </c>
      <c r="L1" s="6" t="str">
        <f aca="false">IFERROR(__xludf.dummyfunction("""COMPUTED_VALUE"""),"Artificial — Lifelike ")</f>
        <v>Artificial — Lifelike </v>
      </c>
      <c r="M1" s="6" t="str">
        <f aca="false">IFERROR(__xludf.dummyfunction("""COMPUTED_VALUE"""),"Moving rigidly — Moving elegantly")</f>
        <v>Moving rigidly — Moving elegantly</v>
      </c>
      <c r="N1" s="6" t="str">
        <f aca="false">IFERROR(__xludf.dummyfunction("""COMPUTED_VALUE"""),"Dead — Alive ")</f>
        <v>Dead — Alive </v>
      </c>
      <c r="O1" s="6" t="str">
        <f aca="false">IFERROR(__xludf.dummyfunction("""COMPUTED_VALUE"""),"Stagnant — Lively ")</f>
        <v>Stagnant — Lively </v>
      </c>
      <c r="P1" s="6" t="str">
        <f aca="false">IFERROR(__xludf.dummyfunction("""COMPUTED_VALUE"""),"Mechanical — Organic ")</f>
        <v>Mechanical — Organic </v>
      </c>
      <c r="Q1" s="6" t="str">
        <f aca="false">IFERROR(__xludf.dummyfunction("""COMPUTED_VALUE"""),"Artificial — Lifelike ")</f>
        <v>Artificial — Lifelike </v>
      </c>
      <c r="R1" s="6" t="str">
        <f aca="false">IFERROR(__xludf.dummyfunction("""COMPUTED_VALUE"""),"Inert — Interactive ")</f>
        <v>Inert — Interactive </v>
      </c>
      <c r="S1" s="6" t="str">
        <f aca="false">IFERROR(__xludf.dummyfunction("""COMPUTED_VALUE"""),"Apathetic — Responsive ")</f>
        <v>Apathetic — Responsive </v>
      </c>
      <c r="T1" s="6" t="str">
        <f aca="false">IFERROR(__xludf.dummyfunction("""COMPUTED_VALUE"""),"Dislike — Like ")</f>
        <v>Dislike — Like </v>
      </c>
      <c r="U1" s="6" t="str">
        <f aca="false">IFERROR(__xludf.dummyfunction("""COMPUTED_VALUE"""),"Unfriendly — Friendly ")</f>
        <v>Unfriendly — Friendly </v>
      </c>
      <c r="V1" s="6" t="str">
        <f aca="false">IFERROR(__xludf.dummyfunction("""COMPUTED_VALUE"""),"Unkind — Kind ")</f>
        <v>Unkind — Kind </v>
      </c>
      <c r="W1" s="6" t="str">
        <f aca="false">IFERROR(__xludf.dummyfunction("""COMPUTED_VALUE"""),"Unpleasant — Pleasant ")</f>
        <v>Unpleasant — Pleasant </v>
      </c>
      <c r="X1" s="6" t="str">
        <f aca="false">IFERROR(__xludf.dummyfunction("""COMPUTED_VALUE"""),"Awful — Nice ")</f>
        <v>Awful — Nice </v>
      </c>
      <c r="Y1" s="6" t="str">
        <f aca="false">IFERROR(__xludf.dummyfunction("""COMPUTED_VALUE"""),"Anxious — Relaxed")</f>
        <v>Anxious — Relaxed</v>
      </c>
      <c r="Z1" s="6" t="str">
        <f aca="false">IFERROR(__xludf.dummyfunction("""COMPUTED_VALUE"""),"Calm — Agitated")</f>
        <v>Calm — Agitated</v>
      </c>
      <c r="AA1" s="6" t="str">
        <f aca="false">IFERROR(__xludf.dummyfunction("""COMPUTED_VALUE"""),"Still — Surprised")</f>
        <v>Still — Surprised</v>
      </c>
      <c r="AB1" s="6" t="str">
        <f aca="false">IFERROR(__xludf.dummyfunction("""COMPUTED_VALUE"""),"Naturalness &amp; Realism [The robot's reaction to my touch felt natural]")</f>
        <v>Naturalness &amp; Realism [The robot's reaction to my touch felt natural]</v>
      </c>
      <c r="AC1" s="6" t="str">
        <f aca="false">IFERROR(__xludf.dummyfunction("""COMPUTED_VALUE"""),"Naturalness &amp; Realism [The robot's movement made sense to me]")</f>
        <v>Naturalness &amp; Realism [The robot's movement made sense to me]</v>
      </c>
      <c r="AD1" s="6" t="str">
        <f aca="false">IFERROR(__xludf.dummyfunction("""COMPUTED_VALUE"""),"Safety &amp; Comfort [The robot's response speed felt appropriate]")</f>
        <v>Safety &amp; Comfort [The robot's response speed felt appropriate]</v>
      </c>
      <c r="AE1" s="6" t="str">
        <f aca="false">IFERROR(__xludf.dummyfunction("""COMPUTED_VALUE"""),"Safety &amp; Comfort [I felt in control of the interaction at all times]")</f>
        <v>Safety &amp; Comfort [I felt in control of the interaction at all times]</v>
      </c>
      <c r="AF1" s="6" t="str">
        <f aca="false">IFERROR(__xludf.dummyfunction("""COMPUTED_VALUE"""),"Safety &amp; Comfort [I would feel comfortable working near this robot]")</f>
        <v>Safety &amp; Comfort [I would feel comfortable working near this robot]</v>
      </c>
      <c r="AG1" s="6" t="str">
        <f aca="false">IFERROR(__xludf.dummyfunction("""COMPUTED_VALUE"""),"Perception [The robot's movement felt proportional to how hard I pressed]")</f>
        <v>Perception [The robot's movement felt proportional to how hard I pressed]</v>
      </c>
      <c r="AH1" s="6" t="str">
        <f aca="false">IFERROR(__xludf.dummyfunction("""COMPUTED_VALUE"""),"Perception [The robot's behaviour reminded me of a human]")</f>
        <v>Perception [The robot's behaviour reminded me of a human]</v>
      </c>
      <c r="AI1" s="6" t="str">
        <f aca="false">IFERROR(__xludf.dummyfunction("""COMPUTED_VALUE"""),"Perception [The robot reacted as if it was avoiding discomfort or damage]")</f>
        <v>Perception [The robot reacted as if it was avoiding discomfort or damage]</v>
      </c>
      <c r="AJ1" s="6" t="str">
        <f aca="false">IFERROR(__xludf.dummyfunction("""COMPUTED_VALUE"""),"Fake — Natural")</f>
        <v>Fake — Natural</v>
      </c>
      <c r="AK1" s="6" t="str">
        <f aca="false">IFERROR(__xludf.dummyfunction("""COMPUTED_VALUE"""),"Machinelike — Humanlike ")</f>
        <v>Machinelike — Humanlike </v>
      </c>
      <c r="AL1" s="6" t="str">
        <f aca="false">IFERROR(__xludf.dummyfunction("""COMPUTED_VALUE"""),"Unconscious — Conscious ")</f>
        <v>Unconscious — Conscious </v>
      </c>
      <c r="AM1" s="6" t="str">
        <f aca="false">IFERROR(__xludf.dummyfunction("""COMPUTED_VALUE"""),"Artificial — Lifelike ")</f>
        <v>Artificial — Lifelike </v>
      </c>
      <c r="AN1" s="6" t="str">
        <f aca="false">IFERROR(__xludf.dummyfunction("""COMPUTED_VALUE"""),"Moving rigidly — Moving elegantly")</f>
        <v>Moving rigidly — Moving elegantly</v>
      </c>
      <c r="AO1" s="6" t="str">
        <f aca="false">IFERROR(__xludf.dummyfunction("""COMPUTED_VALUE"""),"Dead — Alive ")</f>
        <v>Dead — Alive </v>
      </c>
      <c r="AP1" s="6" t="str">
        <f aca="false">IFERROR(__xludf.dummyfunction("""COMPUTED_VALUE"""),"Stagnant — Lively ")</f>
        <v>Stagnant — Lively </v>
      </c>
      <c r="AQ1" s="6" t="str">
        <f aca="false">IFERROR(__xludf.dummyfunction("""COMPUTED_VALUE"""),"Mechanical — Organic ")</f>
        <v>Mechanical — Organic </v>
      </c>
      <c r="AR1" s="6" t="str">
        <f aca="false">IFERROR(__xludf.dummyfunction("""COMPUTED_VALUE"""),"Artificial — Lifelike ")</f>
        <v>Artificial — Lifelike </v>
      </c>
      <c r="AS1" s="6" t="str">
        <f aca="false">IFERROR(__xludf.dummyfunction("""COMPUTED_VALUE"""),"Inert — Interactive ")</f>
        <v>Inert — Interactive </v>
      </c>
      <c r="AT1" s="6" t="str">
        <f aca="false">IFERROR(__xludf.dummyfunction("""COMPUTED_VALUE"""),"Apathetic — Responsive ")</f>
        <v>Apathetic — Responsive </v>
      </c>
      <c r="AU1" s="6" t="str">
        <f aca="false">IFERROR(__xludf.dummyfunction("""COMPUTED_VALUE"""),"Dislike — Like ")</f>
        <v>Dislike — Like </v>
      </c>
      <c r="AV1" s="6" t="str">
        <f aca="false">IFERROR(__xludf.dummyfunction("""COMPUTED_VALUE"""),"Unfriendly — Friendly ")</f>
        <v>Unfriendly — Friendly </v>
      </c>
      <c r="AW1" s="6" t="str">
        <f aca="false">IFERROR(__xludf.dummyfunction("""COMPUTED_VALUE"""),"Unkind — Kind ")</f>
        <v>Unkind — Kind </v>
      </c>
      <c r="AX1" s="6" t="str">
        <f aca="false">IFERROR(__xludf.dummyfunction("""COMPUTED_VALUE"""),"Unpleasant — Pleasant ")</f>
        <v>Unpleasant — Pleasant </v>
      </c>
      <c r="AY1" s="6" t="str">
        <f aca="false">IFERROR(__xludf.dummyfunction("""COMPUTED_VALUE"""),"Awful — Nice ")</f>
        <v>Awful — Nice </v>
      </c>
      <c r="AZ1" s="6" t="str">
        <f aca="false">IFERROR(__xludf.dummyfunction("""COMPUTED_VALUE"""),"Anxious — Relaxed")</f>
        <v>Anxious — Relaxed</v>
      </c>
      <c r="BA1" s="6" t="str">
        <f aca="false">IFERROR(__xludf.dummyfunction("""COMPUTED_VALUE"""),"Calm — Agitated")</f>
        <v>Calm — Agitated</v>
      </c>
      <c r="BB1" s="6" t="str">
        <f aca="false">IFERROR(__xludf.dummyfunction("""COMPUTED_VALUE"""),"Still — Surprised")</f>
        <v>Still — Surprised</v>
      </c>
      <c r="BC1" s="6" t="str">
        <f aca="false">IFERROR(__xludf.dummyfunction("""COMPUTED_VALUE"""),"Naturalness &amp; Realism [The robot's reaction to my touch felt natural]")</f>
        <v>Naturalness &amp; Realism [The robot's reaction to my touch felt natural]</v>
      </c>
      <c r="BD1" s="6" t="str">
        <f aca="false">IFERROR(__xludf.dummyfunction("""COMPUTED_VALUE"""),"Naturalness &amp; Realism [The robot's movement made sense to me]")</f>
        <v>Naturalness &amp; Realism [The robot's movement made sense to me]</v>
      </c>
      <c r="BE1" s="6" t="str">
        <f aca="false">IFERROR(__xludf.dummyfunction("""COMPUTED_VALUE"""),"Naturalness &amp; Realism [The robot seemed to “feel” the contact in a realistic way]")</f>
        <v>Naturalness &amp; Realism [The robot seemed to “feel” the contact in a realistic way]</v>
      </c>
      <c r="BF1" s="6" t="str">
        <f aca="false">IFERROR(__xludf.dummyfunction("""COMPUTED_VALUE"""),"Safety &amp; Comfort [The robot's response speed felt appropriate]")</f>
        <v>Safety &amp; Comfort [The robot's response speed felt appropriate]</v>
      </c>
      <c r="BG1" s="6" t="str">
        <f aca="false">IFERROR(__xludf.dummyfunction("""COMPUTED_VALUE"""),"Safety &amp; Comfort [I felt in control of the interaction at all times]")</f>
        <v>Safety &amp; Comfort [I felt in control of the interaction at all times]</v>
      </c>
      <c r="BH1" s="6" t="str">
        <f aca="false">IFERROR(__xludf.dummyfunction("""COMPUTED_VALUE"""),"Safety &amp; Comfort [I would feel comfortable working near this robot]")</f>
        <v>Safety &amp; Comfort [I would feel comfortable working near this robot]</v>
      </c>
      <c r="BI1" s="6" t="str">
        <f aca="false">IFERROR(__xludf.dummyfunction("""COMPUTED_VALUE"""),"Perception [The robot's movement felt proportional to how hard I pressed]")</f>
        <v>Perception [The robot's movement felt proportional to how hard I pressed]</v>
      </c>
      <c r="BJ1" s="6" t="str">
        <f aca="false">IFERROR(__xludf.dummyfunction("""COMPUTED_VALUE"""),"Perception [The robot's behaviour reminded me of a human]")</f>
        <v>Perception [The robot's behaviour reminded me of a human]</v>
      </c>
      <c r="BK1" s="6" t="str">
        <f aca="false">IFERROR(__xludf.dummyfunction("""COMPUTED_VALUE"""),"Perception [The robot reacted as if it was avoiding discomfort or damage]")</f>
        <v>Perception [The robot reacted as if it was avoiding discomfort or damage]</v>
      </c>
      <c r="BL1" s="6" t="str">
        <f aca="false">IFERROR(__xludf.dummyfunction("""COMPUTED_VALUE"""),"Fake — Natural")</f>
        <v>Fake — Natural</v>
      </c>
      <c r="BM1" s="6" t="str">
        <f aca="false">IFERROR(__xludf.dummyfunction("""COMPUTED_VALUE"""),"Machinelike — Humanlike ")</f>
        <v>Machinelike — Humanlike </v>
      </c>
      <c r="BN1" s="6" t="str">
        <f aca="false">IFERROR(__xludf.dummyfunction("""COMPUTED_VALUE"""),"Unconscious — Conscious ")</f>
        <v>Unconscious — Conscious </v>
      </c>
      <c r="BO1" s="6" t="str">
        <f aca="false">IFERROR(__xludf.dummyfunction("""COMPUTED_VALUE"""),"Artificial — Lifelike ")</f>
        <v>Artificial — Lifelike </v>
      </c>
      <c r="BP1" s="6" t="str">
        <f aca="false">IFERROR(__xludf.dummyfunction("""COMPUTED_VALUE"""),"Moving rigidly — Moving elegantly")</f>
        <v>Moving rigidly — Moving elegantly</v>
      </c>
      <c r="BQ1" s="6" t="str">
        <f aca="false">IFERROR(__xludf.dummyfunction("""COMPUTED_VALUE"""),"Dead — Alive ")</f>
        <v>Dead — Alive </v>
      </c>
      <c r="BR1" s="6" t="str">
        <f aca="false">IFERROR(__xludf.dummyfunction("""COMPUTED_VALUE"""),"Stagnant — Lively ")</f>
        <v>Stagnant — Lively </v>
      </c>
      <c r="BS1" s="6" t="str">
        <f aca="false">IFERROR(__xludf.dummyfunction("""COMPUTED_VALUE"""),"Mechanical — Organic ")</f>
        <v>Mechanical — Organic </v>
      </c>
      <c r="BT1" s="6" t="str">
        <f aca="false">IFERROR(__xludf.dummyfunction("""COMPUTED_VALUE"""),"Artificial — Lifelike ")</f>
        <v>Artificial — Lifelike </v>
      </c>
      <c r="BU1" s="6" t="str">
        <f aca="false">IFERROR(__xludf.dummyfunction("""COMPUTED_VALUE"""),"Inert — Interactive ")</f>
        <v>Inert — Interactive </v>
      </c>
      <c r="BV1" s="6" t="str">
        <f aca="false">IFERROR(__xludf.dummyfunction("""COMPUTED_VALUE"""),"Apathetic — Responsive ")</f>
        <v>Apathetic — Responsive </v>
      </c>
      <c r="BW1" s="6" t="str">
        <f aca="false">IFERROR(__xludf.dummyfunction("""COMPUTED_VALUE"""),"Dislike — Like ")</f>
        <v>Dislike — Like </v>
      </c>
      <c r="BX1" s="6" t="str">
        <f aca="false">IFERROR(__xludf.dummyfunction("""COMPUTED_VALUE"""),"Unfriendly — Friendly ")</f>
        <v>Unfriendly — Friendly </v>
      </c>
      <c r="BY1" s="6" t="str">
        <f aca="false">IFERROR(__xludf.dummyfunction("""COMPUTED_VALUE"""),"Unkind — Kind ")</f>
        <v>Unkind — Kind </v>
      </c>
      <c r="BZ1" s="6" t="str">
        <f aca="false">IFERROR(__xludf.dummyfunction("""COMPUTED_VALUE"""),"Unpleasant — Pleasant ")</f>
        <v>Unpleasant — Pleasant </v>
      </c>
      <c r="CA1" s="6" t="str">
        <f aca="false">IFERROR(__xludf.dummyfunction("""COMPUTED_VALUE"""),"Awful — Nice ")</f>
        <v>Awful — Nice </v>
      </c>
      <c r="CB1" s="6" t="str">
        <f aca="false">IFERROR(__xludf.dummyfunction("""COMPUTED_VALUE"""),"Anxious — Relaxed")</f>
        <v>Anxious — Relaxed</v>
      </c>
      <c r="CC1" s="6" t="str">
        <f aca="false">IFERROR(__xludf.dummyfunction("""COMPUTED_VALUE"""),"Calm — Agitated")</f>
        <v>Calm — Agitated</v>
      </c>
      <c r="CD1" s="6" t="str">
        <f aca="false">IFERROR(__xludf.dummyfunction("""COMPUTED_VALUE"""),"Still — Surprised")</f>
        <v>Still — Surprised</v>
      </c>
      <c r="CE1" s="6" t="str">
        <f aca="false">IFERROR(__xludf.dummyfunction("""COMPUTED_VALUE"""),"Naturalness &amp; Realism [The robot's reaction to my touch felt natural]")</f>
        <v>Naturalness &amp; Realism [The robot's reaction to my touch felt natural]</v>
      </c>
      <c r="CF1" s="6" t="str">
        <f aca="false">IFERROR(__xludf.dummyfunction("""COMPUTED_VALUE"""),"Naturalness &amp; Realism [The robot's movement made sense to me]")</f>
        <v>Naturalness &amp; Realism [The robot's movement made sense to me]</v>
      </c>
      <c r="CG1" s="6" t="str">
        <f aca="false">IFERROR(__xludf.dummyfunction("""COMPUTED_VALUE"""),"Naturalness &amp; Realism [The robot seemed to “feel” the contact in a realistic way]")</f>
        <v>Naturalness &amp; Realism [The robot seemed to “feel” the contact in a realistic way]</v>
      </c>
      <c r="CH1" s="6" t="str">
        <f aca="false">IFERROR(__xludf.dummyfunction("""COMPUTED_VALUE"""),"Safety &amp; Comfort [The robot's response speed felt appropriate]")</f>
        <v>Safety &amp; Comfort [The robot's response speed felt appropriate]</v>
      </c>
      <c r="CI1" s="6" t="str">
        <f aca="false">IFERROR(__xludf.dummyfunction("""COMPUTED_VALUE"""),"Safety &amp; Comfort [I felt in control of the interaction at all times]")</f>
        <v>Safety &amp; Comfort [I felt in control of the interaction at all times]</v>
      </c>
      <c r="CJ1" s="6" t="str">
        <f aca="false">IFERROR(__xludf.dummyfunction("""COMPUTED_VALUE"""),"Safety &amp; Comfort [I would feel comfortable working near this robot]")</f>
        <v>Safety &amp; Comfort [I would feel comfortable working near this robot]</v>
      </c>
      <c r="CK1" s="6" t="str">
        <f aca="false">IFERROR(__xludf.dummyfunction("""COMPUTED_VALUE"""),"Perception [The robot's movement felt proportional to how hard I pressed]")</f>
        <v>Perception [The robot's movement felt proportional to how hard I pressed]</v>
      </c>
      <c r="CL1" s="6" t="str">
        <f aca="false">IFERROR(__xludf.dummyfunction("""COMPUTED_VALUE"""),"Perception [The robot's behaviour reminded me of a human]")</f>
        <v>Perception [The robot's behaviour reminded me of a human]</v>
      </c>
      <c r="CM1" s="6" t="str">
        <f aca="false">IFERROR(__xludf.dummyfunction("""COMPUTED_VALUE"""),"Perception [The robot reacted as if it was avoiding discomfort or damage]")</f>
        <v>Perception [The robot reacted as if it was avoiding discomfort or damage]</v>
      </c>
      <c r="CN1" s="6" t="str">
        <f aca="false">IFERROR(__xludf.dummyfunction("""COMPUTED_VALUE"""),"Which interaction felt more natural overall?")</f>
        <v>Which interaction felt more natural overall?</v>
      </c>
      <c r="CO1" s="6" t="str">
        <f aca="false">IFERROR(__xludf.dummyfunction("""COMPUTED_VALUE"""),"Which robot behavior felt the most human-like?")</f>
        <v>Which robot behavior felt the most human-like?</v>
      </c>
      <c r="CP1" s="6" t="str">
        <f aca="false">IFERROR(__xludf.dummyfunction("""COMPUTED_VALUE"""),"Which condition felt safer?")</f>
        <v>Which condition felt safer?</v>
      </c>
      <c r="CQ1" s="6" t="str">
        <f aca="false">IFERROR(__xludf.dummyfunction("""COMPUTED_VALUE"""),"Which condition reacted most appropriately to touch?")</f>
        <v>Which condition reacted most appropriately to touch?</v>
      </c>
      <c r="CR1" s="6" t="str">
        <f aca="false">IFERROR(__xludf.dummyfunction("""COMPUTED_VALUE"""),"What did you like most about the robot’s behavior?")</f>
        <v>What did you like most about the robot’s behavior?</v>
      </c>
      <c r="CS1" s="6" t="str">
        <f aca="false">IFERROR(__xludf.dummyfunction("""COMPUTED_VALUE"""),"What felt unnatural or uncomfortable during the interaction?")</f>
        <v>What felt unnatural or uncomfortable during the interaction?</v>
      </c>
      <c r="CT1" s="6" t="str">
        <f aca="false">IFERROR(__xludf.dummyfunction("""COMPUTED_VALUE"""),"Please explain your preference (or lack of preference) between the conditions. ")</f>
        <v>Please explain your preference (or lack of preference) between the conditions. </v>
      </c>
      <c r="CU1" s="6" t="str">
        <f aca="false">IFERROR(__xludf.dummyfunction("""COMPUTED_VALUE"""),"Do you have suggestions for improving the robot’s reactions?")</f>
        <v>Do you have suggestions for improving the robot’s reactions?</v>
      </c>
    </row>
    <row r="2" customFormat="false" ht="15.75" hidden="false" customHeight="false" outlineLevel="0" collapsed="false">
      <c r="A2" s="7" t="n">
        <f aca="false">IFERROR(__xludf.dummyfunction("""COMPUTED_VALUE"""),46160.6201484838)</f>
        <v>46160.62015</v>
      </c>
      <c r="B2" s="6" t="n">
        <f aca="false">IFERROR(__xludf.dummyfunction("""COMPUTED_VALUE"""),3)</f>
        <v>3</v>
      </c>
      <c r="C2" s="6" t="n">
        <f aca="false">IFERROR(__xludf.dummyfunction("""COMPUTED_VALUE"""),0)</f>
        <v>0</v>
      </c>
      <c r="D2" s="6" t="n">
        <f aca="false">IFERROR(__xludf.dummyfunction("""COMPUTED_VALUE"""),21)</f>
        <v>21</v>
      </c>
      <c r="E2" s="6" t="str">
        <f aca="false">IFERROR(__xludf.dummyfunction("""COMPUTED_VALUE"""),"Male")</f>
        <v>Male</v>
      </c>
      <c r="F2" s="6" t="str">
        <f aca="false">IFERROR(__xludf.dummyfunction("""COMPUTED_VALUE"""),"Rarely (a few times a year)")</f>
        <v>Rarely (a few times a year)</v>
      </c>
      <c r="G2" s="6" t="str">
        <f aca="false">IFERROR(__xludf.dummyfunction("""COMPUTED_VALUE"""),"No")</f>
        <v>No</v>
      </c>
      <c r="H2" s="6" t="n">
        <f aca="false">IFERROR(__xludf.dummyfunction("""COMPUTED_VALUE"""),3)</f>
        <v>3</v>
      </c>
      <c r="I2" s="6" t="n">
        <f aca="false">IFERROR(__xludf.dummyfunction("""COMPUTED_VALUE"""),4)</f>
        <v>4</v>
      </c>
      <c r="J2" s="6" t="n">
        <f aca="false">IFERROR(__xludf.dummyfunction("""COMPUTED_VALUE"""),2)</f>
        <v>2</v>
      </c>
      <c r="K2" s="6" t="n">
        <f aca="false">IFERROR(__xludf.dummyfunction("""COMPUTED_VALUE"""),4)</f>
        <v>4</v>
      </c>
      <c r="L2" s="6" t="n">
        <f aca="false">IFERROR(__xludf.dummyfunction("""COMPUTED_VALUE"""),3)</f>
        <v>3</v>
      </c>
      <c r="M2" s="6" t="n">
        <f aca="false">IFERROR(__xludf.dummyfunction("""COMPUTED_VALUE"""),3)</f>
        <v>3</v>
      </c>
      <c r="N2" s="6" t="n">
        <f aca="false">IFERROR(__xludf.dummyfunction("""COMPUTED_VALUE"""),3)</f>
        <v>3</v>
      </c>
      <c r="O2" s="6" t="n">
        <f aca="false">IFERROR(__xludf.dummyfunction("""COMPUTED_VALUE"""),4)</f>
        <v>4</v>
      </c>
      <c r="P2" s="6" t="n">
        <f aca="false">IFERROR(__xludf.dummyfunction("""COMPUTED_VALUE"""),4)</f>
        <v>4</v>
      </c>
      <c r="Q2" s="6" t="n">
        <f aca="false">IFERROR(__xludf.dummyfunction("""COMPUTED_VALUE"""),3)</f>
        <v>3</v>
      </c>
      <c r="R2" s="6" t="n">
        <f aca="false">IFERROR(__xludf.dummyfunction("""COMPUTED_VALUE"""),5)</f>
        <v>5</v>
      </c>
      <c r="S2" s="6" t="n">
        <f aca="false">IFERROR(__xludf.dummyfunction("""COMPUTED_VALUE"""),3)</f>
        <v>3</v>
      </c>
      <c r="T2" s="6" t="n">
        <f aca="false">IFERROR(__xludf.dummyfunction("""COMPUTED_VALUE"""),5)</f>
        <v>5</v>
      </c>
      <c r="U2" s="6" t="n">
        <f aca="false">IFERROR(__xludf.dummyfunction("""COMPUTED_VALUE"""),5)</f>
        <v>5</v>
      </c>
      <c r="V2" s="6" t="n">
        <f aca="false">IFERROR(__xludf.dummyfunction("""COMPUTED_VALUE"""),4)</f>
        <v>4</v>
      </c>
      <c r="W2" s="6" t="n">
        <f aca="false">IFERROR(__xludf.dummyfunction("""COMPUTED_VALUE"""),5)</f>
        <v>5</v>
      </c>
      <c r="X2" s="6" t="n">
        <f aca="false">IFERROR(__xludf.dummyfunction("""COMPUTED_VALUE"""),5)</f>
        <v>5</v>
      </c>
      <c r="Y2" s="6" t="n">
        <f aca="false">IFERROR(__xludf.dummyfunction("""COMPUTED_VALUE"""),3)</f>
        <v>3</v>
      </c>
      <c r="Z2" s="6" t="n">
        <f aca="false">IFERROR(__xludf.dummyfunction("""COMPUTED_VALUE"""),2)</f>
        <v>2</v>
      </c>
      <c r="AA2" s="6" t="n">
        <f aca="false">IFERROR(__xludf.dummyfunction("""COMPUTED_VALUE"""),4)</f>
        <v>4</v>
      </c>
      <c r="AB2" s="6" t="n">
        <f aca="false">IFERROR(__xludf.dummyfunction("""COMPUTED_VALUE"""),4)</f>
        <v>4</v>
      </c>
      <c r="AC2" s="6" t="n">
        <f aca="false">IFERROR(__xludf.dummyfunction("""COMPUTED_VALUE"""),4)</f>
        <v>4</v>
      </c>
      <c r="AD2" s="6" t="str">
        <f aca="false">IFERROR(__xludf.dummyfunction("""COMPUTED_VALUE"""),"5  (Strongly Agree)")</f>
        <v>5  (Strongly Agree)</v>
      </c>
      <c r="AE2" s="6" t="n">
        <f aca="false">IFERROR(__xludf.dummyfunction("""COMPUTED_VALUE"""),4)</f>
        <v>4</v>
      </c>
      <c r="AF2" s="6" t="str">
        <f aca="false">IFERROR(__xludf.dummyfunction("""COMPUTED_VALUE"""),"5  (Strongly Agree)")</f>
        <v>5  (Strongly Agree)</v>
      </c>
      <c r="AG2" s="6" t="str">
        <f aca="false">IFERROR(__xludf.dummyfunction("""COMPUTED_VALUE"""),"1 (Strongly Disagree)")</f>
        <v>1 (Strongly Disagree)</v>
      </c>
      <c r="AH2" s="6" t="n">
        <f aca="false">IFERROR(__xludf.dummyfunction("""COMPUTED_VALUE"""),3)</f>
        <v>3</v>
      </c>
      <c r="AI2" s="6" t="n">
        <f aca="false">IFERROR(__xludf.dummyfunction("""COMPUTED_VALUE"""),4)</f>
        <v>4</v>
      </c>
      <c r="AJ2" s="6" t="n">
        <f aca="false">IFERROR(__xludf.dummyfunction("""COMPUTED_VALUE"""),3)</f>
        <v>3</v>
      </c>
      <c r="AK2" s="6" t="n">
        <f aca="false">IFERROR(__xludf.dummyfunction("""COMPUTED_VALUE"""),1)</f>
        <v>1</v>
      </c>
      <c r="AL2" s="6" t="n">
        <f aca="false">IFERROR(__xludf.dummyfunction("""COMPUTED_VALUE"""),5)</f>
        <v>5</v>
      </c>
      <c r="AM2" s="6" t="n">
        <f aca="false">IFERROR(__xludf.dummyfunction("""COMPUTED_VALUE"""),2)</f>
        <v>2</v>
      </c>
      <c r="AN2" s="6" t="n">
        <f aca="false">IFERROR(__xludf.dummyfunction("""COMPUTED_VALUE"""),2)</f>
        <v>2</v>
      </c>
      <c r="AO2" s="6" t="n">
        <f aca="false">IFERROR(__xludf.dummyfunction("""COMPUTED_VALUE"""),3)</f>
        <v>3</v>
      </c>
      <c r="AP2" s="6" t="n">
        <f aca="false">IFERROR(__xludf.dummyfunction("""COMPUTED_VALUE"""),2)</f>
        <v>2</v>
      </c>
      <c r="AQ2" s="6" t="n">
        <f aca="false">IFERROR(__xludf.dummyfunction("""COMPUTED_VALUE"""),1)</f>
        <v>1</v>
      </c>
      <c r="AR2" s="6" t="n">
        <f aca="false">IFERROR(__xludf.dummyfunction("""COMPUTED_VALUE"""),2)</f>
        <v>2</v>
      </c>
      <c r="AS2" s="6" t="n">
        <f aca="false">IFERROR(__xludf.dummyfunction("""COMPUTED_VALUE"""),2)</f>
        <v>2</v>
      </c>
      <c r="AT2" s="6" t="n">
        <f aca="false">IFERROR(__xludf.dummyfunction("""COMPUTED_VALUE"""),2)</f>
        <v>2</v>
      </c>
      <c r="AU2" s="6" t="n">
        <f aca="false">IFERROR(__xludf.dummyfunction("""COMPUTED_VALUE"""),3)</f>
        <v>3</v>
      </c>
      <c r="AV2" s="6" t="n">
        <f aca="false">IFERROR(__xludf.dummyfunction("""COMPUTED_VALUE"""),3)</f>
        <v>3</v>
      </c>
      <c r="AW2" s="6" t="n">
        <f aca="false">IFERROR(__xludf.dummyfunction("""COMPUTED_VALUE"""),2)</f>
        <v>2</v>
      </c>
      <c r="AX2" s="6" t="n">
        <f aca="false">IFERROR(__xludf.dummyfunction("""COMPUTED_VALUE"""),3)</f>
        <v>3</v>
      </c>
      <c r="AY2" s="6" t="n">
        <f aca="false">IFERROR(__xludf.dummyfunction("""COMPUTED_VALUE"""),3)</f>
        <v>3</v>
      </c>
      <c r="AZ2" s="6" t="n">
        <f aca="false">IFERROR(__xludf.dummyfunction("""COMPUTED_VALUE"""),2)</f>
        <v>2</v>
      </c>
      <c r="BA2" s="6" t="n">
        <f aca="false">IFERROR(__xludf.dummyfunction("""COMPUTED_VALUE"""),3)</f>
        <v>3</v>
      </c>
      <c r="BB2" s="6" t="n">
        <f aca="false">IFERROR(__xludf.dummyfunction("""COMPUTED_VALUE"""),3)</f>
        <v>3</v>
      </c>
      <c r="BC2" s="6" t="n">
        <f aca="false">IFERROR(__xludf.dummyfunction("""COMPUTED_VALUE"""),2)</f>
        <v>2</v>
      </c>
      <c r="BD2" s="6" t="n">
        <f aca="false">IFERROR(__xludf.dummyfunction("""COMPUTED_VALUE"""),3)</f>
        <v>3</v>
      </c>
      <c r="BE2" s="6" t="n">
        <f aca="false">IFERROR(__xludf.dummyfunction("""COMPUTED_VALUE"""),3)</f>
        <v>3</v>
      </c>
      <c r="BF2" s="6" t="n">
        <f aca="false">IFERROR(__xludf.dummyfunction("""COMPUTED_VALUE"""),2)</f>
        <v>2</v>
      </c>
      <c r="BG2" s="6" t="n">
        <f aca="false">IFERROR(__xludf.dummyfunction("""COMPUTED_VALUE"""),3)</f>
        <v>3</v>
      </c>
      <c r="BH2" s="6" t="n">
        <f aca="false">IFERROR(__xludf.dummyfunction("""COMPUTED_VALUE"""),2)</f>
        <v>2</v>
      </c>
      <c r="BI2" s="6" t="n">
        <f aca="false">IFERROR(__xludf.dummyfunction("""COMPUTED_VALUE"""),2)</f>
        <v>2</v>
      </c>
      <c r="BJ2" s="6" t="n">
        <f aca="false">IFERROR(__xludf.dummyfunction("""COMPUTED_VALUE"""),2)</f>
        <v>2</v>
      </c>
      <c r="BK2" s="6" t="str">
        <f aca="false">IFERROR(__xludf.dummyfunction("""COMPUTED_VALUE"""),"5  (Strongly Agree)")</f>
        <v>5  (Strongly Agree)</v>
      </c>
      <c r="BL2" s="6" t="n">
        <f aca="false">IFERROR(__xludf.dummyfunction("""COMPUTED_VALUE"""),4)</f>
        <v>4</v>
      </c>
      <c r="BM2" s="6" t="n">
        <f aca="false">IFERROR(__xludf.dummyfunction("""COMPUTED_VALUE"""),4)</f>
        <v>4</v>
      </c>
      <c r="BN2" s="6" t="n">
        <f aca="false">IFERROR(__xludf.dummyfunction("""COMPUTED_VALUE"""),5)</f>
        <v>5</v>
      </c>
      <c r="BO2" s="6" t="n">
        <f aca="false">IFERROR(__xludf.dummyfunction("""COMPUTED_VALUE"""),2)</f>
        <v>2</v>
      </c>
      <c r="BP2" s="6" t="n">
        <f aca="false">IFERROR(__xludf.dummyfunction("""COMPUTED_VALUE"""),4)</f>
        <v>4</v>
      </c>
      <c r="BQ2" s="6" t="n">
        <f aca="false">IFERROR(__xludf.dummyfunction("""COMPUTED_VALUE"""),3)</f>
        <v>3</v>
      </c>
      <c r="BR2" s="6" t="n">
        <f aca="false">IFERROR(__xludf.dummyfunction("""COMPUTED_VALUE"""),3)</f>
        <v>3</v>
      </c>
      <c r="BS2" s="6" t="n">
        <f aca="false">IFERROR(__xludf.dummyfunction("""COMPUTED_VALUE"""),3)</f>
        <v>3</v>
      </c>
      <c r="BT2" s="6" t="n">
        <f aca="false">IFERROR(__xludf.dummyfunction("""COMPUTED_VALUE"""),3)</f>
        <v>3</v>
      </c>
      <c r="BU2" s="6" t="n">
        <f aca="false">IFERROR(__xludf.dummyfunction("""COMPUTED_VALUE"""),4)</f>
        <v>4</v>
      </c>
      <c r="BV2" s="6" t="n">
        <f aca="false">IFERROR(__xludf.dummyfunction("""COMPUTED_VALUE"""),1)</f>
        <v>1</v>
      </c>
      <c r="BW2" s="6" t="n">
        <f aca="false">IFERROR(__xludf.dummyfunction("""COMPUTED_VALUE"""),5)</f>
        <v>5</v>
      </c>
      <c r="BX2" s="6" t="n">
        <f aca="false">IFERROR(__xludf.dummyfunction("""COMPUTED_VALUE"""),5)</f>
        <v>5</v>
      </c>
      <c r="BY2" s="6" t="n">
        <f aca="false">IFERROR(__xludf.dummyfunction("""COMPUTED_VALUE"""),4)</f>
        <v>4</v>
      </c>
      <c r="BZ2" s="6" t="n">
        <f aca="false">IFERROR(__xludf.dummyfunction("""COMPUTED_VALUE"""),5)</f>
        <v>5</v>
      </c>
      <c r="CA2" s="6" t="n">
        <f aca="false">IFERROR(__xludf.dummyfunction("""COMPUTED_VALUE"""),5)</f>
        <v>5</v>
      </c>
      <c r="CB2" s="6" t="n">
        <f aca="false">IFERROR(__xludf.dummyfunction("""COMPUTED_VALUE"""),4)</f>
        <v>4</v>
      </c>
      <c r="CC2" s="6" t="n">
        <f aca="false">IFERROR(__xludf.dummyfunction("""COMPUTED_VALUE"""),1)</f>
        <v>1</v>
      </c>
      <c r="CD2" s="6" t="n">
        <f aca="false">IFERROR(__xludf.dummyfunction("""COMPUTED_VALUE"""),3)</f>
        <v>3</v>
      </c>
      <c r="CE2" s="6" t="n">
        <f aca="false">IFERROR(__xludf.dummyfunction("""COMPUTED_VALUE"""),4)</f>
        <v>4</v>
      </c>
      <c r="CF2" s="6" t="str">
        <f aca="false">IFERROR(__xludf.dummyfunction("""COMPUTED_VALUE"""),"5 (Strongly Agree)")</f>
        <v>5 (Strongly Agree)</v>
      </c>
      <c r="CG2" s="6" t="n">
        <f aca="false">IFERROR(__xludf.dummyfunction("""COMPUTED_VALUE"""),3)</f>
        <v>3</v>
      </c>
      <c r="CH2" s="6" t="str">
        <f aca="false">IFERROR(__xludf.dummyfunction("""COMPUTED_VALUE"""),"5  (Strongly Agree)")</f>
        <v>5  (Strongly Agree)</v>
      </c>
      <c r="CI2" s="6" t="str">
        <f aca="false">IFERROR(__xludf.dummyfunction("""COMPUTED_VALUE"""),"5  (Strongly Agree)")</f>
        <v>5  (Strongly Agree)</v>
      </c>
      <c r="CJ2" s="6" t="str">
        <f aca="false">IFERROR(__xludf.dummyfunction("""COMPUTED_VALUE"""),"5  (Strongly Agree)")</f>
        <v>5  (Strongly Agree)</v>
      </c>
      <c r="CK2" s="6" t="n">
        <f aca="false">IFERROR(__xludf.dummyfunction("""COMPUTED_VALUE"""),4)</f>
        <v>4</v>
      </c>
      <c r="CL2" s="6" t="n">
        <f aca="false">IFERROR(__xludf.dummyfunction("""COMPUTED_VALUE"""),2)</f>
        <v>2</v>
      </c>
      <c r="CM2" s="6" t="n">
        <f aca="false">IFERROR(__xludf.dummyfunction("""COMPUTED_VALUE"""),4)</f>
        <v>4</v>
      </c>
      <c r="CN2" s="6" t="str">
        <f aca="false">IFERROR(__xludf.dummyfunction("""COMPUTED_VALUE"""),"Condition 2")</f>
        <v>Condition 2</v>
      </c>
      <c r="CO2" s="6" t="str">
        <f aca="false">IFERROR(__xludf.dummyfunction("""COMPUTED_VALUE"""),"Condition 2")</f>
        <v>Condition 2</v>
      </c>
      <c r="CP2" s="6" t="str">
        <f aca="false">IFERROR(__xludf.dummyfunction("""COMPUTED_VALUE"""),"Condition 3")</f>
        <v>Condition 3</v>
      </c>
      <c r="CQ2" s="6" t="str">
        <f aca="false">IFERROR(__xludf.dummyfunction("""COMPUTED_VALUE"""),"Condition 3")</f>
        <v>Condition 3</v>
      </c>
      <c r="CR2" s="6" t="str">
        <f aca="false">IFERROR(__xludf.dummyfunction("""COMPUTED_VALUE"""),"Different reactions, not statistic behavior")</f>
        <v>Different reactions, not statistic behavior</v>
      </c>
      <c r="CS2" s="6" t="str">
        <f aca="false">IFERROR(__xludf.dummyfunction("""COMPUTED_VALUE"""),"Rigidly behavior in second experiment")</f>
        <v>Rigidly behavior in second experiment</v>
      </c>
      <c r="CT2" s="6" t="str">
        <f aca="false">IFERROR(__xludf.dummyfunction("""COMPUTED_VALUE"""),"I like mostly the last (third) experiment due to its calmest reactions, then second experiment was interesting, but sometimes uncomfortable because of ""aggressive"" behavior. And on the last place - first experiment, it was just normal :) ")</f>
        <v>I like mostly the last (third) experiment due to its calmest reactions, then second experiment was interesting, but sometimes uncomfortable because of "aggressive" behavior. And on the last place - first experiment, it was just normal :) </v>
      </c>
      <c r="CU2" s="6" t="str">
        <f aca="false">IFERROR(__xludf.dummyfunction("""COMPUTED_VALUE"""),"Maybe it would help to work more on distinguishing between different touch strengths and, if possible, to increase the speed of reaction(like time between touching and reaction itself). The most favorable speed was observed in the third experiment")</f>
        <v>Maybe it would help to work more on distinguishing between different touch strengths and, if possible, to increase the speed of reaction(like time between touching and reaction itself). The most favorable speed was observed in the third experiment</v>
      </c>
    </row>
    <row r="3" customFormat="false" ht="15.75" hidden="false" customHeight="false" outlineLevel="0" collapsed="false">
      <c r="A3" s="7" t="n">
        <f aca="false">IFERROR(__xludf.dummyfunction("""COMPUTED_VALUE"""),46160.7242297454)</f>
        <v>46160.72423</v>
      </c>
      <c r="B3" s="6" t="n">
        <f aca="false">IFERROR(__xludf.dummyfunction("""COMPUTED_VALUE"""),6)</f>
        <v>6</v>
      </c>
      <c r="C3" s="6" t="n">
        <f aca="false">IFERROR(__xludf.dummyfunction("""COMPUTED_VALUE"""),0)</f>
        <v>0</v>
      </c>
      <c r="D3" s="6" t="n">
        <f aca="false">IFERROR(__xludf.dummyfunction("""COMPUTED_VALUE"""),51)</f>
        <v>51</v>
      </c>
      <c r="E3" s="6" t="str">
        <f aca="false">IFERROR(__xludf.dummyfunction("""COMPUTED_VALUE"""),"Female")</f>
        <v>Female</v>
      </c>
      <c r="F3" s="6" t="str">
        <f aca="false">IFERROR(__xludf.dummyfunction("""COMPUTED_VALUE"""),"Rarely (a few times a year)")</f>
        <v>Rarely (a few times a year)</v>
      </c>
      <c r="G3" s="6" t="str">
        <f aca="false">IFERROR(__xludf.dummyfunction("""COMPUTED_VALUE"""),"No")</f>
        <v>No</v>
      </c>
      <c r="H3" s="6" t="n">
        <f aca="false">IFERROR(__xludf.dummyfunction("""COMPUTED_VALUE"""),5)</f>
        <v>5</v>
      </c>
      <c r="I3" s="6" t="n">
        <f aca="false">IFERROR(__xludf.dummyfunction("""COMPUTED_VALUE"""),2)</f>
        <v>2</v>
      </c>
      <c r="J3" s="6" t="n">
        <f aca="false">IFERROR(__xludf.dummyfunction("""COMPUTED_VALUE"""),2)</f>
        <v>2</v>
      </c>
      <c r="K3" s="6" t="n">
        <f aca="false">IFERROR(__xludf.dummyfunction("""COMPUTED_VALUE"""),3)</f>
        <v>3</v>
      </c>
      <c r="L3" s="6" t="n">
        <f aca="false">IFERROR(__xludf.dummyfunction("""COMPUTED_VALUE"""),2)</f>
        <v>2</v>
      </c>
      <c r="M3" s="6" t="n">
        <f aca="false">IFERROR(__xludf.dummyfunction("""COMPUTED_VALUE"""),4)</f>
        <v>4</v>
      </c>
      <c r="N3" s="6" t="n">
        <f aca="false">IFERROR(__xludf.dummyfunction("""COMPUTED_VALUE"""),4)</f>
        <v>4</v>
      </c>
      <c r="O3" s="6" t="n">
        <f aca="false">IFERROR(__xludf.dummyfunction("""COMPUTED_VALUE"""),4)</f>
        <v>4</v>
      </c>
      <c r="P3" s="6" t="n">
        <f aca="false">IFERROR(__xludf.dummyfunction("""COMPUTED_VALUE"""),2)</f>
        <v>2</v>
      </c>
      <c r="Q3" s="6" t="n">
        <f aca="false">IFERROR(__xludf.dummyfunction("""COMPUTED_VALUE"""),3)</f>
        <v>3</v>
      </c>
      <c r="R3" s="6" t="n">
        <f aca="false">IFERROR(__xludf.dummyfunction("""COMPUTED_VALUE"""),2)</f>
        <v>2</v>
      </c>
      <c r="S3" s="6" t="n">
        <f aca="false">IFERROR(__xludf.dummyfunction("""COMPUTED_VALUE"""),4)</f>
        <v>4</v>
      </c>
      <c r="T3" s="6" t="n">
        <f aca="false">IFERROR(__xludf.dummyfunction("""COMPUTED_VALUE"""),4)</f>
        <v>4</v>
      </c>
      <c r="U3" s="6" t="n">
        <f aca="false">IFERROR(__xludf.dummyfunction("""COMPUTED_VALUE"""),3)</f>
        <v>3</v>
      </c>
      <c r="V3" s="6" t="n">
        <f aca="false">IFERROR(__xludf.dummyfunction("""COMPUTED_VALUE"""),3)</f>
        <v>3</v>
      </c>
      <c r="W3" s="6" t="n">
        <f aca="false">IFERROR(__xludf.dummyfunction("""COMPUTED_VALUE"""),4)</f>
        <v>4</v>
      </c>
      <c r="X3" s="6" t="n">
        <f aca="false">IFERROR(__xludf.dummyfunction("""COMPUTED_VALUE"""),4)</f>
        <v>4</v>
      </c>
      <c r="Y3" s="6" t="n">
        <f aca="false">IFERROR(__xludf.dummyfunction("""COMPUTED_VALUE"""),5)</f>
        <v>5</v>
      </c>
      <c r="Z3" s="6" t="n">
        <f aca="false">IFERROR(__xludf.dummyfunction("""COMPUTED_VALUE"""),1)</f>
        <v>1</v>
      </c>
      <c r="AA3" s="6" t="n">
        <f aca="false">IFERROR(__xludf.dummyfunction("""COMPUTED_VALUE"""),3)</f>
        <v>3</v>
      </c>
      <c r="AB3" s="6" t="n">
        <f aca="false">IFERROR(__xludf.dummyfunction("""COMPUTED_VALUE"""),3)</f>
        <v>3</v>
      </c>
      <c r="AC3" s="6" t="n">
        <f aca="false">IFERROR(__xludf.dummyfunction("""COMPUTED_VALUE"""),4)</f>
        <v>4</v>
      </c>
      <c r="AD3" s="6" t="str">
        <f aca="false">IFERROR(__xludf.dummyfunction("""COMPUTED_VALUE"""),"5  (Strongly Agree)")</f>
        <v>5  (Strongly Agree)</v>
      </c>
      <c r="AE3" s="6" t="n">
        <f aca="false">IFERROR(__xludf.dummyfunction("""COMPUTED_VALUE"""),4)</f>
        <v>4</v>
      </c>
      <c r="AF3" s="6" t="n">
        <f aca="false">IFERROR(__xludf.dummyfunction("""COMPUTED_VALUE"""),4)</f>
        <v>4</v>
      </c>
      <c r="AG3" s="6" t="n">
        <f aca="false">IFERROR(__xludf.dummyfunction("""COMPUTED_VALUE"""),3)</f>
        <v>3</v>
      </c>
      <c r="AH3" s="6" t="n">
        <f aca="false">IFERROR(__xludf.dummyfunction("""COMPUTED_VALUE"""),2)</f>
        <v>2</v>
      </c>
      <c r="AI3" s="6" t="n">
        <f aca="false">IFERROR(__xludf.dummyfunction("""COMPUTED_VALUE"""),3)</f>
        <v>3</v>
      </c>
      <c r="AJ3" s="6" t="n">
        <f aca="false">IFERROR(__xludf.dummyfunction("""COMPUTED_VALUE"""),2)</f>
        <v>2</v>
      </c>
      <c r="AK3" s="6" t="n">
        <f aca="false">IFERROR(__xludf.dummyfunction("""COMPUTED_VALUE"""),1)</f>
        <v>1</v>
      </c>
      <c r="AL3" s="6" t="n">
        <f aca="false">IFERROR(__xludf.dummyfunction("""COMPUTED_VALUE"""),1)</f>
        <v>1</v>
      </c>
      <c r="AM3" s="6" t="n">
        <f aca="false">IFERROR(__xludf.dummyfunction("""COMPUTED_VALUE"""),1)</f>
        <v>1</v>
      </c>
      <c r="AN3" s="6" t="n">
        <f aca="false">IFERROR(__xludf.dummyfunction("""COMPUTED_VALUE"""),2)</f>
        <v>2</v>
      </c>
      <c r="AO3" s="6" t="n">
        <f aca="false">IFERROR(__xludf.dummyfunction("""COMPUTED_VALUE"""),4)</f>
        <v>4</v>
      </c>
      <c r="AP3" s="6" t="n">
        <f aca="false">IFERROR(__xludf.dummyfunction("""COMPUTED_VALUE"""),3)</f>
        <v>3</v>
      </c>
      <c r="AQ3" s="6" t="n">
        <f aca="false">IFERROR(__xludf.dummyfunction("""COMPUTED_VALUE"""),2)</f>
        <v>2</v>
      </c>
      <c r="AR3" s="6" t="n">
        <f aca="false">IFERROR(__xludf.dummyfunction("""COMPUTED_VALUE"""),2)</f>
        <v>2</v>
      </c>
      <c r="AS3" s="6" t="n">
        <f aca="false">IFERROR(__xludf.dummyfunction("""COMPUTED_VALUE"""),3)</f>
        <v>3</v>
      </c>
      <c r="AT3" s="6" t="n">
        <f aca="false">IFERROR(__xludf.dummyfunction("""COMPUTED_VALUE"""),5)</f>
        <v>5</v>
      </c>
      <c r="AU3" s="6" t="n">
        <f aca="false">IFERROR(__xludf.dummyfunction("""COMPUTED_VALUE"""),3)</f>
        <v>3</v>
      </c>
      <c r="AV3" s="6" t="n">
        <f aca="false">IFERROR(__xludf.dummyfunction("""COMPUTED_VALUE"""),3)</f>
        <v>3</v>
      </c>
      <c r="AW3" s="6" t="n">
        <f aca="false">IFERROR(__xludf.dummyfunction("""COMPUTED_VALUE"""),3)</f>
        <v>3</v>
      </c>
      <c r="AX3" s="6" t="n">
        <f aca="false">IFERROR(__xludf.dummyfunction("""COMPUTED_VALUE"""),4)</f>
        <v>4</v>
      </c>
      <c r="AY3" s="6" t="n">
        <f aca="false">IFERROR(__xludf.dummyfunction("""COMPUTED_VALUE"""),3)</f>
        <v>3</v>
      </c>
      <c r="AZ3" s="6" t="n">
        <f aca="false">IFERROR(__xludf.dummyfunction("""COMPUTED_VALUE"""),3)</f>
        <v>3</v>
      </c>
      <c r="BA3" s="6" t="n">
        <f aca="false">IFERROR(__xludf.dummyfunction("""COMPUTED_VALUE"""),3)</f>
        <v>3</v>
      </c>
      <c r="BB3" s="6" t="n">
        <f aca="false">IFERROR(__xludf.dummyfunction("""COMPUTED_VALUE"""),4)</f>
        <v>4</v>
      </c>
      <c r="BC3" s="6" t="n">
        <f aca="false">IFERROR(__xludf.dummyfunction("""COMPUTED_VALUE"""),2)</f>
        <v>2</v>
      </c>
      <c r="BD3" s="6" t="str">
        <f aca="false">IFERROR(__xludf.dummyfunction("""COMPUTED_VALUE"""),"1 (Strongly Disagree)")</f>
        <v>1 (Strongly Disagree)</v>
      </c>
      <c r="BE3" s="6" t="n">
        <f aca="false">IFERROR(__xludf.dummyfunction("""COMPUTED_VALUE"""),3)</f>
        <v>3</v>
      </c>
      <c r="BF3" s="6" t="n">
        <f aca="false">IFERROR(__xludf.dummyfunction("""COMPUTED_VALUE"""),4)</f>
        <v>4</v>
      </c>
      <c r="BG3" s="6" t="n">
        <f aca="false">IFERROR(__xludf.dummyfunction("""COMPUTED_VALUE"""),4)</f>
        <v>4</v>
      </c>
      <c r="BH3" s="6" t="n">
        <f aca="false">IFERROR(__xludf.dummyfunction("""COMPUTED_VALUE"""),3)</f>
        <v>3</v>
      </c>
      <c r="BI3" s="6" t="n">
        <f aca="false">IFERROR(__xludf.dummyfunction("""COMPUTED_VALUE"""),2)</f>
        <v>2</v>
      </c>
      <c r="BJ3" s="6" t="str">
        <f aca="false">IFERROR(__xludf.dummyfunction("""COMPUTED_VALUE"""),"1 (Strongly Disagree)")</f>
        <v>1 (Strongly Disagree)</v>
      </c>
      <c r="BK3" s="6" t="n">
        <f aca="false">IFERROR(__xludf.dummyfunction("""COMPUTED_VALUE"""),3)</f>
        <v>3</v>
      </c>
      <c r="BL3" s="6" t="n">
        <f aca="false">IFERROR(__xludf.dummyfunction("""COMPUTED_VALUE"""),1)</f>
        <v>1</v>
      </c>
      <c r="BM3" s="6" t="n">
        <f aca="false">IFERROR(__xludf.dummyfunction("""COMPUTED_VALUE"""),1)</f>
        <v>1</v>
      </c>
      <c r="BN3" s="6" t="n">
        <f aca="false">IFERROR(__xludf.dummyfunction("""COMPUTED_VALUE"""),2)</f>
        <v>2</v>
      </c>
      <c r="BO3" s="6" t="n">
        <f aca="false">IFERROR(__xludf.dummyfunction("""COMPUTED_VALUE"""),1)</f>
        <v>1</v>
      </c>
      <c r="BP3" s="6" t="n">
        <f aca="false">IFERROR(__xludf.dummyfunction("""COMPUTED_VALUE"""),2)</f>
        <v>2</v>
      </c>
      <c r="BQ3" s="6" t="n">
        <f aca="false">IFERROR(__xludf.dummyfunction("""COMPUTED_VALUE"""),3)</f>
        <v>3</v>
      </c>
      <c r="BR3" s="6" t="n">
        <f aca="false">IFERROR(__xludf.dummyfunction("""COMPUTED_VALUE"""),3)</f>
        <v>3</v>
      </c>
      <c r="BS3" s="6" t="n">
        <f aca="false">IFERROR(__xludf.dummyfunction("""COMPUTED_VALUE"""),1)</f>
        <v>1</v>
      </c>
      <c r="BT3" s="6" t="n">
        <f aca="false">IFERROR(__xludf.dummyfunction("""COMPUTED_VALUE"""),2)</f>
        <v>2</v>
      </c>
      <c r="BU3" s="6" t="n">
        <f aca="false">IFERROR(__xludf.dummyfunction("""COMPUTED_VALUE"""),3)</f>
        <v>3</v>
      </c>
      <c r="BV3" s="6" t="n">
        <f aca="false">IFERROR(__xludf.dummyfunction("""COMPUTED_VALUE"""),5)</f>
        <v>5</v>
      </c>
      <c r="BW3" s="6" t="n">
        <f aca="false">IFERROR(__xludf.dummyfunction("""COMPUTED_VALUE"""),3)</f>
        <v>3</v>
      </c>
      <c r="BX3" s="6" t="n">
        <f aca="false">IFERROR(__xludf.dummyfunction("""COMPUTED_VALUE"""),3)</f>
        <v>3</v>
      </c>
      <c r="BY3" s="6" t="n">
        <f aca="false">IFERROR(__xludf.dummyfunction("""COMPUTED_VALUE"""),2)</f>
        <v>2</v>
      </c>
      <c r="BZ3" s="6" t="n">
        <f aca="false">IFERROR(__xludf.dummyfunction("""COMPUTED_VALUE"""),3)</f>
        <v>3</v>
      </c>
      <c r="CA3" s="6" t="n">
        <f aca="false">IFERROR(__xludf.dummyfunction("""COMPUTED_VALUE"""),3)</f>
        <v>3</v>
      </c>
      <c r="CB3" s="6" t="n">
        <f aca="false">IFERROR(__xludf.dummyfunction("""COMPUTED_VALUE"""),4)</f>
        <v>4</v>
      </c>
      <c r="CC3" s="6" t="n">
        <f aca="false">IFERROR(__xludf.dummyfunction("""COMPUTED_VALUE"""),2)</f>
        <v>2</v>
      </c>
      <c r="CD3" s="6" t="n">
        <f aca="false">IFERROR(__xludf.dummyfunction("""COMPUTED_VALUE"""),4)</f>
        <v>4</v>
      </c>
      <c r="CE3" s="6" t="n">
        <f aca="false">IFERROR(__xludf.dummyfunction("""COMPUTED_VALUE"""),2)</f>
        <v>2</v>
      </c>
      <c r="CF3" s="6" t="n">
        <f aca="false">IFERROR(__xludf.dummyfunction("""COMPUTED_VALUE"""),3)</f>
        <v>3</v>
      </c>
      <c r="CG3" s="6" t="n">
        <f aca="false">IFERROR(__xludf.dummyfunction("""COMPUTED_VALUE"""),2)</f>
        <v>2</v>
      </c>
      <c r="CH3" s="6" t="n">
        <f aca="false">IFERROR(__xludf.dummyfunction("""COMPUTED_VALUE"""),2)</f>
        <v>2</v>
      </c>
      <c r="CI3" s="6" t="n">
        <f aca="false">IFERROR(__xludf.dummyfunction("""COMPUTED_VALUE"""),3)</f>
        <v>3</v>
      </c>
      <c r="CJ3" s="6" t="n">
        <f aca="false">IFERROR(__xludf.dummyfunction("""COMPUTED_VALUE"""),3)</f>
        <v>3</v>
      </c>
      <c r="CK3" s="6" t="n">
        <f aca="false">IFERROR(__xludf.dummyfunction("""COMPUTED_VALUE"""),2)</f>
        <v>2</v>
      </c>
      <c r="CL3" s="6" t="str">
        <f aca="false">IFERROR(__xludf.dummyfunction("""COMPUTED_VALUE"""),"1 (Strongly Disagree)")</f>
        <v>1 (Strongly Disagree)</v>
      </c>
      <c r="CM3" s="6" t="n">
        <f aca="false">IFERROR(__xludf.dummyfunction("""COMPUTED_VALUE"""),4)</f>
        <v>4</v>
      </c>
      <c r="CN3" s="6" t="str">
        <f aca="false">IFERROR(__xludf.dummyfunction("""COMPUTED_VALUE"""),"Condition 1")</f>
        <v>Condition 1</v>
      </c>
      <c r="CO3" s="6" t="str">
        <f aca="false">IFERROR(__xludf.dummyfunction("""COMPUTED_VALUE"""),"Condition 1")</f>
        <v>Condition 1</v>
      </c>
      <c r="CP3" s="6" t="str">
        <f aca="false">IFERROR(__xludf.dummyfunction("""COMPUTED_VALUE"""),"Condition 1")</f>
        <v>Condition 1</v>
      </c>
      <c r="CQ3" s="6" t="str">
        <f aca="false">IFERROR(__xludf.dummyfunction("""COMPUTED_VALUE"""),"Condition 1")</f>
        <v>Condition 1</v>
      </c>
      <c r="CR3" s="6" t="str">
        <f aca="false">IFERROR(__xludf.dummyfunction("""COMPUTED_VALUE"""),"Responsiveness")</f>
        <v>Responsiveness</v>
      </c>
      <c r="CS3" s="6" t="str">
        <f aca="false">IFERROR(__xludf.dummyfunction("""COMPUTED_VALUE"""),"Nothing")</f>
        <v>Nothing</v>
      </c>
      <c r="CT3" s="6" t="str">
        <f aca="false">IFERROR(__xludf.dummyfunction("""COMPUTED_VALUE"""),"The 1st condition had a slower reaction speed and felt more natural (less abrupt)")</f>
        <v>The 1st condition had a slower reaction speed and felt more natural (less abrupt)</v>
      </c>
      <c r="CU3" s="6" t="str">
        <f aca="false">IFERROR(__xludf.dummyfunction("""COMPUTED_VALUE"""),"No")</f>
        <v>No</v>
      </c>
    </row>
    <row r="4" customFormat="false" ht="15.75" hidden="false" customHeight="false" outlineLevel="0" collapsed="false">
      <c r="A4" s="7" t="n">
        <f aca="false">IFERROR(__xludf.dummyfunction("""COMPUTED_VALUE"""),46160.7836292593)</f>
        <v>46160.78363</v>
      </c>
      <c r="B4" s="6" t="n">
        <f aca="false">IFERROR(__xludf.dummyfunction("""COMPUTED_VALUE"""),9)</f>
        <v>9</v>
      </c>
      <c r="C4" s="6" t="n">
        <f aca="false">IFERROR(__xludf.dummyfunction("""COMPUTED_VALUE"""),0)</f>
        <v>0</v>
      </c>
      <c r="D4" s="6" t="n">
        <f aca="false">IFERROR(__xludf.dummyfunction("""COMPUTED_VALUE"""),33)</f>
        <v>33</v>
      </c>
      <c r="E4" s="6" t="str">
        <f aca="false">IFERROR(__xludf.dummyfunction("""COMPUTED_VALUE"""),"Male")</f>
        <v>Male</v>
      </c>
      <c r="F4" s="6" t="str">
        <f aca="false">IFERROR(__xludf.dummyfunction("""COMPUTED_VALUE"""),"Rarely (a few times a year)")</f>
        <v>Rarely (a few times a year)</v>
      </c>
      <c r="G4" s="6" t="str">
        <f aca="false">IFERROR(__xludf.dummyfunction("""COMPUTED_VALUE"""),"Yes - extensively")</f>
        <v>Yes - extensively</v>
      </c>
      <c r="H4" s="6" t="n">
        <f aca="false">IFERROR(__xludf.dummyfunction("""COMPUTED_VALUE"""),5)</f>
        <v>5</v>
      </c>
      <c r="I4" s="6" t="n">
        <f aca="false">IFERROR(__xludf.dummyfunction("""COMPUTED_VALUE"""),1)</f>
        <v>1</v>
      </c>
      <c r="J4" s="6" t="n">
        <f aca="false">IFERROR(__xludf.dummyfunction("""COMPUTED_VALUE"""),1)</f>
        <v>1</v>
      </c>
      <c r="K4" s="6" t="n">
        <f aca="false">IFERROR(__xludf.dummyfunction("""COMPUTED_VALUE"""),1)</f>
        <v>1</v>
      </c>
      <c r="L4" s="6" t="n">
        <f aca="false">IFERROR(__xludf.dummyfunction("""COMPUTED_VALUE"""),1)</f>
        <v>1</v>
      </c>
      <c r="M4" s="6" t="n">
        <f aca="false">IFERROR(__xludf.dummyfunction("""COMPUTED_VALUE"""),3)</f>
        <v>3</v>
      </c>
      <c r="N4" s="6" t="n">
        <f aca="false">IFERROR(__xludf.dummyfunction("""COMPUTED_VALUE"""),1)</f>
        <v>1</v>
      </c>
      <c r="O4" s="6" t="n">
        <f aca="false">IFERROR(__xludf.dummyfunction("""COMPUTED_VALUE"""),4)</f>
        <v>4</v>
      </c>
      <c r="P4" s="6" t="n">
        <f aca="false">IFERROR(__xludf.dummyfunction("""COMPUTED_VALUE"""),2)</f>
        <v>2</v>
      </c>
      <c r="Q4" s="6" t="n">
        <f aca="false">IFERROR(__xludf.dummyfunction("""COMPUTED_VALUE"""),1)</f>
        <v>1</v>
      </c>
      <c r="R4" s="6" t="n">
        <f aca="false">IFERROR(__xludf.dummyfunction("""COMPUTED_VALUE"""),4)</f>
        <v>4</v>
      </c>
      <c r="S4" s="6" t="n">
        <f aca="false">IFERROR(__xludf.dummyfunction("""COMPUTED_VALUE"""),4)</f>
        <v>4</v>
      </c>
      <c r="T4" s="6" t="n">
        <f aca="false">IFERROR(__xludf.dummyfunction("""COMPUTED_VALUE"""),2)</f>
        <v>2</v>
      </c>
      <c r="U4" s="6" t="n">
        <f aca="false">IFERROR(__xludf.dummyfunction("""COMPUTED_VALUE"""),2)</f>
        <v>2</v>
      </c>
      <c r="V4" s="6" t="n">
        <f aca="false">IFERROR(__xludf.dummyfunction("""COMPUTED_VALUE"""),1)</f>
        <v>1</v>
      </c>
      <c r="W4" s="6" t="n">
        <f aca="false">IFERROR(__xludf.dummyfunction("""COMPUTED_VALUE"""),3)</f>
        <v>3</v>
      </c>
      <c r="X4" s="6" t="n">
        <f aca="false">IFERROR(__xludf.dummyfunction("""COMPUTED_VALUE"""),3)</f>
        <v>3</v>
      </c>
      <c r="Y4" s="6" t="n">
        <f aca="false">IFERROR(__xludf.dummyfunction("""COMPUTED_VALUE"""),5)</f>
        <v>5</v>
      </c>
      <c r="Z4" s="6" t="n">
        <f aca="false">IFERROR(__xludf.dummyfunction("""COMPUTED_VALUE"""),2)</f>
        <v>2</v>
      </c>
      <c r="AA4" s="6" t="n">
        <f aca="false">IFERROR(__xludf.dummyfunction("""COMPUTED_VALUE"""),1)</f>
        <v>1</v>
      </c>
      <c r="AB4" s="6" t="str">
        <f aca="false">IFERROR(__xludf.dummyfunction("""COMPUTED_VALUE"""),"1 (Strongly Disagree)")</f>
        <v>1 (Strongly Disagree)</v>
      </c>
      <c r="AC4" s="6" t="n">
        <f aca="false">IFERROR(__xludf.dummyfunction("""COMPUTED_VALUE"""),2)</f>
        <v>2</v>
      </c>
      <c r="AD4" s="6" t="str">
        <f aca="false">IFERROR(__xludf.dummyfunction("""COMPUTED_VALUE"""),"1 (Strongly Disagree)")</f>
        <v>1 (Strongly Disagree)</v>
      </c>
      <c r="AE4" s="6" t="str">
        <f aca="false">IFERROR(__xludf.dummyfunction("""COMPUTED_VALUE"""),"5  (Strongly Agree)")</f>
        <v>5  (Strongly Agree)</v>
      </c>
      <c r="AF4" s="6" t="str">
        <f aca="false">IFERROR(__xludf.dummyfunction("""COMPUTED_VALUE"""),"5  (Strongly Agree)")</f>
        <v>5  (Strongly Agree)</v>
      </c>
      <c r="AG4" s="6" t="str">
        <f aca="false">IFERROR(__xludf.dummyfunction("""COMPUTED_VALUE"""),"1 (Strongly Disagree)")</f>
        <v>1 (Strongly Disagree)</v>
      </c>
      <c r="AH4" s="6" t="str">
        <f aca="false">IFERROR(__xludf.dummyfunction("""COMPUTED_VALUE"""),"1 (Strongly Disagree)")</f>
        <v>1 (Strongly Disagree)</v>
      </c>
      <c r="AI4" s="6" t="str">
        <f aca="false">IFERROR(__xludf.dummyfunction("""COMPUTED_VALUE"""),"1 (Strongly Disagree)")</f>
        <v>1 (Strongly Disagree)</v>
      </c>
      <c r="AJ4" s="6" t="n">
        <f aca="false">IFERROR(__xludf.dummyfunction("""COMPUTED_VALUE"""),1)</f>
        <v>1</v>
      </c>
      <c r="AK4" s="6" t="n">
        <f aca="false">IFERROR(__xludf.dummyfunction("""COMPUTED_VALUE"""),1)</f>
        <v>1</v>
      </c>
      <c r="AL4" s="6" t="n">
        <f aca="false">IFERROR(__xludf.dummyfunction("""COMPUTED_VALUE"""),1)</f>
        <v>1</v>
      </c>
      <c r="AM4" s="6" t="n">
        <f aca="false">IFERROR(__xludf.dummyfunction("""COMPUTED_VALUE"""),1)</f>
        <v>1</v>
      </c>
      <c r="AN4" s="6" t="n">
        <f aca="false">IFERROR(__xludf.dummyfunction("""COMPUTED_VALUE"""),1)</f>
        <v>1</v>
      </c>
      <c r="AO4" s="6" t="n">
        <f aca="false">IFERROR(__xludf.dummyfunction("""COMPUTED_VALUE"""),1)</f>
        <v>1</v>
      </c>
      <c r="AP4" s="6" t="n">
        <f aca="false">IFERROR(__xludf.dummyfunction("""COMPUTED_VALUE"""),1)</f>
        <v>1</v>
      </c>
      <c r="AQ4" s="6" t="n">
        <f aca="false">IFERROR(__xludf.dummyfunction("""COMPUTED_VALUE"""),1)</f>
        <v>1</v>
      </c>
      <c r="AR4" s="6" t="n">
        <f aca="false">IFERROR(__xludf.dummyfunction("""COMPUTED_VALUE"""),1)</f>
        <v>1</v>
      </c>
      <c r="AS4" s="6" t="n">
        <f aca="false">IFERROR(__xludf.dummyfunction("""COMPUTED_VALUE"""),1)</f>
        <v>1</v>
      </c>
      <c r="AT4" s="6" t="n">
        <f aca="false">IFERROR(__xludf.dummyfunction("""COMPUTED_VALUE"""),1)</f>
        <v>1</v>
      </c>
      <c r="AU4" s="6" t="n">
        <f aca="false">IFERROR(__xludf.dummyfunction("""COMPUTED_VALUE"""),1)</f>
        <v>1</v>
      </c>
      <c r="AV4" s="6" t="n">
        <f aca="false">IFERROR(__xludf.dummyfunction("""COMPUTED_VALUE"""),1)</f>
        <v>1</v>
      </c>
      <c r="AW4" s="6" t="n">
        <f aca="false">IFERROR(__xludf.dummyfunction("""COMPUTED_VALUE"""),1)</f>
        <v>1</v>
      </c>
      <c r="AX4" s="6" t="n">
        <f aca="false">IFERROR(__xludf.dummyfunction("""COMPUTED_VALUE"""),1)</f>
        <v>1</v>
      </c>
      <c r="AY4" s="6" t="n">
        <f aca="false">IFERROR(__xludf.dummyfunction("""COMPUTED_VALUE"""),1)</f>
        <v>1</v>
      </c>
      <c r="AZ4" s="6" t="n">
        <f aca="false">IFERROR(__xludf.dummyfunction("""COMPUTED_VALUE"""),1)</f>
        <v>1</v>
      </c>
      <c r="BA4" s="6" t="n">
        <f aca="false">IFERROR(__xludf.dummyfunction("""COMPUTED_VALUE"""),4)</f>
        <v>4</v>
      </c>
      <c r="BB4" s="6" t="n">
        <f aca="false">IFERROR(__xludf.dummyfunction("""COMPUTED_VALUE"""),4)</f>
        <v>4</v>
      </c>
      <c r="BC4" s="6" t="str">
        <f aca="false">IFERROR(__xludf.dummyfunction("""COMPUTED_VALUE"""),"1 (Strongly Disagree)")</f>
        <v>1 (Strongly Disagree)</v>
      </c>
      <c r="BD4" s="6" t="str">
        <f aca="false">IFERROR(__xludf.dummyfunction("""COMPUTED_VALUE"""),"1 (Strongly Disagree)")</f>
        <v>1 (Strongly Disagree)</v>
      </c>
      <c r="BE4" s="6" t="str">
        <f aca="false">IFERROR(__xludf.dummyfunction("""COMPUTED_VALUE"""),"1 (Strongly Disagree)")</f>
        <v>1 (Strongly Disagree)</v>
      </c>
      <c r="BF4" s="6" t="str">
        <f aca="false">IFERROR(__xludf.dummyfunction("""COMPUTED_VALUE"""),"1 (Strongly Disagree)")</f>
        <v>1 (Strongly Disagree)</v>
      </c>
      <c r="BG4" s="6" t="str">
        <f aca="false">IFERROR(__xludf.dummyfunction("""COMPUTED_VALUE"""),"1 (Strongly Disagree)")</f>
        <v>1 (Strongly Disagree)</v>
      </c>
      <c r="BH4" s="6" t="str">
        <f aca="false">IFERROR(__xludf.dummyfunction("""COMPUTED_VALUE"""),"1 (Strongly Disagree)")</f>
        <v>1 (Strongly Disagree)</v>
      </c>
      <c r="BI4" s="6" t="str">
        <f aca="false">IFERROR(__xludf.dummyfunction("""COMPUTED_VALUE"""),"1 (Strongly Disagree)")</f>
        <v>1 (Strongly Disagree)</v>
      </c>
      <c r="BJ4" s="6" t="str">
        <f aca="false">IFERROR(__xludf.dummyfunction("""COMPUTED_VALUE"""),"1 (Strongly Disagree)")</f>
        <v>1 (Strongly Disagree)</v>
      </c>
      <c r="BK4" s="6" t="str">
        <f aca="false">IFERROR(__xludf.dummyfunction("""COMPUTED_VALUE"""),"1 (Strongly Disagree)")</f>
        <v>1 (Strongly Disagree)</v>
      </c>
      <c r="BL4" s="6" t="n">
        <f aca="false">IFERROR(__xludf.dummyfunction("""COMPUTED_VALUE"""),1)</f>
        <v>1</v>
      </c>
      <c r="BM4" s="6" t="n">
        <f aca="false">IFERROR(__xludf.dummyfunction("""COMPUTED_VALUE"""),1)</f>
        <v>1</v>
      </c>
      <c r="BN4" s="6" t="n">
        <f aca="false">IFERROR(__xludf.dummyfunction("""COMPUTED_VALUE"""),1)</f>
        <v>1</v>
      </c>
      <c r="BO4" s="6" t="n">
        <f aca="false">IFERROR(__xludf.dummyfunction("""COMPUTED_VALUE"""),1)</f>
        <v>1</v>
      </c>
      <c r="BP4" s="6" t="n">
        <f aca="false">IFERROR(__xludf.dummyfunction("""COMPUTED_VALUE"""),1)</f>
        <v>1</v>
      </c>
      <c r="BQ4" s="6" t="n">
        <f aca="false">IFERROR(__xludf.dummyfunction("""COMPUTED_VALUE"""),1)</f>
        <v>1</v>
      </c>
      <c r="BR4" s="6" t="n">
        <f aca="false">IFERROR(__xludf.dummyfunction("""COMPUTED_VALUE"""),3)</f>
        <v>3</v>
      </c>
      <c r="BS4" s="6" t="n">
        <f aca="false">IFERROR(__xludf.dummyfunction("""COMPUTED_VALUE"""),1)</f>
        <v>1</v>
      </c>
      <c r="BT4" s="6" t="n">
        <f aca="false">IFERROR(__xludf.dummyfunction("""COMPUTED_VALUE"""),1)</f>
        <v>1</v>
      </c>
      <c r="BU4" s="6" t="n">
        <f aca="false">IFERROR(__xludf.dummyfunction("""COMPUTED_VALUE"""),4)</f>
        <v>4</v>
      </c>
      <c r="BV4" s="6" t="n">
        <f aca="false">IFERROR(__xludf.dummyfunction("""COMPUTED_VALUE"""),4)</f>
        <v>4</v>
      </c>
      <c r="BW4" s="6" t="n">
        <f aca="false">IFERROR(__xludf.dummyfunction("""COMPUTED_VALUE"""),1)</f>
        <v>1</v>
      </c>
      <c r="BX4" s="6" t="n">
        <f aca="false">IFERROR(__xludf.dummyfunction("""COMPUTED_VALUE"""),1)</f>
        <v>1</v>
      </c>
      <c r="BY4" s="6" t="n">
        <f aca="false">IFERROR(__xludf.dummyfunction("""COMPUTED_VALUE"""),1)</f>
        <v>1</v>
      </c>
      <c r="BZ4" s="6" t="n">
        <f aca="false">IFERROR(__xludf.dummyfunction("""COMPUTED_VALUE"""),1)</f>
        <v>1</v>
      </c>
      <c r="CA4" s="6" t="n">
        <f aca="false">IFERROR(__xludf.dummyfunction("""COMPUTED_VALUE"""),1)</f>
        <v>1</v>
      </c>
      <c r="CB4" s="6" t="n">
        <f aca="false">IFERROR(__xludf.dummyfunction("""COMPUTED_VALUE"""),2)</f>
        <v>2</v>
      </c>
      <c r="CC4" s="6" t="n">
        <f aca="false">IFERROR(__xludf.dummyfunction("""COMPUTED_VALUE"""),3)</f>
        <v>3</v>
      </c>
      <c r="CD4" s="6" t="n">
        <f aca="false">IFERROR(__xludf.dummyfunction("""COMPUTED_VALUE"""),4)</f>
        <v>4</v>
      </c>
      <c r="CE4" s="6" t="n">
        <f aca="false">IFERROR(__xludf.dummyfunction("""COMPUTED_VALUE"""),2)</f>
        <v>2</v>
      </c>
      <c r="CF4" s="6" t="n">
        <f aca="false">IFERROR(__xludf.dummyfunction("""COMPUTED_VALUE"""),2)</f>
        <v>2</v>
      </c>
      <c r="CG4" s="6" t="n">
        <f aca="false">IFERROR(__xludf.dummyfunction("""COMPUTED_VALUE"""),3)</f>
        <v>3</v>
      </c>
      <c r="CH4" s="6" t="n">
        <f aca="false">IFERROR(__xludf.dummyfunction("""COMPUTED_VALUE"""),2)</f>
        <v>2</v>
      </c>
      <c r="CI4" s="6" t="str">
        <f aca="false">IFERROR(__xludf.dummyfunction("""COMPUTED_VALUE"""),"1 (Strongly Disagree)")</f>
        <v>1 (Strongly Disagree)</v>
      </c>
      <c r="CJ4" s="6" t="str">
        <f aca="false">IFERROR(__xludf.dummyfunction("""COMPUTED_VALUE"""),"1 (Strongly Disagree)")</f>
        <v>1 (Strongly Disagree)</v>
      </c>
      <c r="CK4" s="6" t="n">
        <f aca="false">IFERROR(__xludf.dummyfunction("""COMPUTED_VALUE"""),2)</f>
        <v>2</v>
      </c>
      <c r="CL4" s="6" t="str">
        <f aca="false">IFERROR(__xludf.dummyfunction("""COMPUTED_VALUE"""),"1 (Strongly Disagree)")</f>
        <v>1 (Strongly Disagree)</v>
      </c>
      <c r="CM4" s="6" t="n">
        <f aca="false">IFERROR(__xludf.dummyfunction("""COMPUTED_VALUE"""),2)</f>
        <v>2</v>
      </c>
      <c r="CN4" s="6" t="str">
        <f aca="false">IFERROR(__xludf.dummyfunction("""COMPUTED_VALUE"""),"Condition 3")</f>
        <v>Condition 3</v>
      </c>
      <c r="CO4" s="6" t="str">
        <f aca="false">IFERROR(__xludf.dummyfunction("""COMPUTED_VALUE"""),"No preference")</f>
        <v>No preference</v>
      </c>
      <c r="CP4" s="6" t="str">
        <f aca="false">IFERROR(__xludf.dummyfunction("""COMPUTED_VALUE"""),"No preference")</f>
        <v>No preference</v>
      </c>
      <c r="CQ4" s="6" t="str">
        <f aca="false">IFERROR(__xludf.dummyfunction("""COMPUTED_VALUE"""),"No preference")</f>
        <v>No preference</v>
      </c>
      <c r="CR4" s="6" t="str">
        <f aca="false">IFERROR(__xludf.dummyfunction("""COMPUTED_VALUE"""),"There was some reaction to the touch and some avoidance ")</f>
        <v>There was some reaction to the touch and some avoidance </v>
      </c>
      <c r="CS4" s="6" t="str">
        <f aca="false">IFERROR(__xludf.dummyfunction("""COMPUTED_VALUE"""),"the robot moved unpredictably in all interactions. in the last one, the robot moved away from the touch but then continue in the same direction. in some cases it made an unexpected fast movement")</f>
        <v>the robot moved unpredictably in all interactions. in the last one, the robot moved away from the touch but then continue in the same direction. in some cases it made an unexpected fast movement</v>
      </c>
      <c r="CT4" s="6" t="str">
        <f aca="false">IFERROR(__xludf.dummyfunction("""COMPUTED_VALUE"""),"in all conditions the robot moved unexpectedly in some cases. in all cases it continue the movement in the same direction where the touch came from ")</f>
        <v>in all conditions the robot moved unexpectedly in some cases. in all cases it continue the movement in the same direction where the touch came from </v>
      </c>
      <c r="CU4" s="6" t="str">
        <f aca="false">IFERROR(__xludf.dummyfunction("""COMPUTED_VALUE"""),"if the goal is to increase the safety, i would expect the robot not to continue the motion using the same trajectory but choose a different path to the goal state.")</f>
        <v>if the goal is to increase the safety, i would expect the robot not to continue the motion using the same trajectory but choose a different path to the goal state.</v>
      </c>
    </row>
    <row r="5" customFormat="false" ht="15.75" hidden="false" customHeight="false" outlineLevel="0" collapsed="false">
      <c r="A5" s="7" t="n">
        <f aca="false">IFERROR(__xludf.dummyfunction("""COMPUTED_VALUE"""),46160.8548631019)</f>
        <v>46160.85486</v>
      </c>
      <c r="B5" s="6" t="n">
        <f aca="false">IFERROR(__xludf.dummyfunction("""COMPUTED_VALUE"""),0)</f>
        <v>0</v>
      </c>
      <c r="C5" s="6" t="n">
        <f aca="false">IFERROR(__xludf.dummyfunction("""COMPUTED_VALUE"""),0)</f>
        <v>0</v>
      </c>
      <c r="D5" s="6" t="n">
        <f aca="false">IFERROR(__xludf.dummyfunction("""COMPUTED_VALUE"""),22)</f>
        <v>22</v>
      </c>
      <c r="E5" s="6" t="str">
        <f aca="false">IFERROR(__xludf.dummyfunction("""COMPUTED_VALUE"""),"Male")</f>
        <v>Male</v>
      </c>
      <c r="F5" s="6" t="str">
        <f aca="false">IFERROR(__xludf.dummyfunction("""COMPUTED_VALUE"""),"Sometimes (monthly)")</f>
        <v>Sometimes (monthly)</v>
      </c>
      <c r="G5" s="6" t="str">
        <f aca="false">IFERROR(__xludf.dummyfunction("""COMPUTED_VALUE"""),"No")</f>
        <v>No</v>
      </c>
      <c r="H5" s="6" t="n">
        <f aca="false">IFERROR(__xludf.dummyfunction("""COMPUTED_VALUE"""),5)</f>
        <v>5</v>
      </c>
      <c r="I5" s="6" t="n">
        <f aca="false">IFERROR(__xludf.dummyfunction("""COMPUTED_VALUE"""),4)</f>
        <v>4</v>
      </c>
      <c r="J5" s="6" t="n">
        <f aca="false">IFERROR(__xludf.dummyfunction("""COMPUTED_VALUE"""),3)</f>
        <v>3</v>
      </c>
      <c r="K5" s="6" t="n">
        <f aca="false">IFERROR(__xludf.dummyfunction("""COMPUTED_VALUE"""),4)</f>
        <v>4</v>
      </c>
      <c r="L5" s="6" t="n">
        <f aca="false">IFERROR(__xludf.dummyfunction("""COMPUTED_VALUE"""),3)</f>
        <v>3</v>
      </c>
      <c r="M5" s="6" t="n">
        <f aca="false">IFERROR(__xludf.dummyfunction("""COMPUTED_VALUE"""),4)</f>
        <v>4</v>
      </c>
      <c r="N5" s="6" t="n">
        <f aca="false">IFERROR(__xludf.dummyfunction("""COMPUTED_VALUE"""),4)</f>
        <v>4</v>
      </c>
      <c r="O5" s="6" t="n">
        <f aca="false">IFERROR(__xludf.dummyfunction("""COMPUTED_VALUE"""),4)</f>
        <v>4</v>
      </c>
      <c r="P5" s="6" t="n">
        <f aca="false">IFERROR(__xludf.dummyfunction("""COMPUTED_VALUE"""),3)</f>
        <v>3</v>
      </c>
      <c r="Q5" s="6" t="n">
        <f aca="false">IFERROR(__xludf.dummyfunction("""COMPUTED_VALUE"""),3)</f>
        <v>3</v>
      </c>
      <c r="R5" s="6" t="n">
        <f aca="false">IFERROR(__xludf.dummyfunction("""COMPUTED_VALUE"""),5)</f>
        <v>5</v>
      </c>
      <c r="S5" s="6" t="n">
        <f aca="false">IFERROR(__xludf.dummyfunction("""COMPUTED_VALUE"""),4)</f>
        <v>4</v>
      </c>
      <c r="T5" s="6" t="n">
        <f aca="false">IFERROR(__xludf.dummyfunction("""COMPUTED_VALUE"""),4)</f>
        <v>4</v>
      </c>
      <c r="U5" s="6" t="n">
        <f aca="false">IFERROR(__xludf.dummyfunction("""COMPUTED_VALUE"""),5)</f>
        <v>5</v>
      </c>
      <c r="V5" s="6" t="n">
        <f aca="false">IFERROR(__xludf.dummyfunction("""COMPUTED_VALUE"""),5)</f>
        <v>5</v>
      </c>
      <c r="W5" s="6" t="n">
        <f aca="false">IFERROR(__xludf.dummyfunction("""COMPUTED_VALUE"""),4)</f>
        <v>4</v>
      </c>
      <c r="X5" s="6" t="n">
        <f aca="false">IFERROR(__xludf.dummyfunction("""COMPUTED_VALUE"""),5)</f>
        <v>5</v>
      </c>
      <c r="Y5" s="6" t="n">
        <f aca="false">IFERROR(__xludf.dummyfunction("""COMPUTED_VALUE"""),5)</f>
        <v>5</v>
      </c>
      <c r="Z5" s="6" t="n">
        <f aca="false">IFERROR(__xludf.dummyfunction("""COMPUTED_VALUE"""),3)</f>
        <v>3</v>
      </c>
      <c r="AA5" s="6" t="n">
        <f aca="false">IFERROR(__xludf.dummyfunction("""COMPUTED_VALUE"""),2)</f>
        <v>2</v>
      </c>
      <c r="AB5" s="6" t="n">
        <f aca="false">IFERROR(__xludf.dummyfunction("""COMPUTED_VALUE"""),4)</f>
        <v>4</v>
      </c>
      <c r="AC5" s="6" t="n">
        <f aca="false">IFERROR(__xludf.dummyfunction("""COMPUTED_VALUE"""),4)</f>
        <v>4</v>
      </c>
      <c r="AD5" s="6" t="str">
        <f aca="false">IFERROR(__xludf.dummyfunction("""COMPUTED_VALUE"""),"5  (Strongly Agree)")</f>
        <v>5  (Strongly Agree)</v>
      </c>
      <c r="AE5" s="6" t="str">
        <f aca="false">IFERROR(__xludf.dummyfunction("""COMPUTED_VALUE"""),"5  (Strongly Agree)")</f>
        <v>5  (Strongly Agree)</v>
      </c>
      <c r="AF5" s="6" t="n">
        <f aca="false">IFERROR(__xludf.dummyfunction("""COMPUTED_VALUE"""),4)</f>
        <v>4</v>
      </c>
      <c r="AG5" s="6" t="n">
        <f aca="false">IFERROR(__xludf.dummyfunction("""COMPUTED_VALUE"""),3)</f>
        <v>3</v>
      </c>
      <c r="AH5" s="6" t="n">
        <f aca="false">IFERROR(__xludf.dummyfunction("""COMPUTED_VALUE"""),3)</f>
        <v>3</v>
      </c>
      <c r="AI5" s="6" t="n">
        <f aca="false">IFERROR(__xludf.dummyfunction("""COMPUTED_VALUE"""),4)</f>
        <v>4</v>
      </c>
      <c r="AJ5" s="6" t="n">
        <f aca="false">IFERROR(__xludf.dummyfunction("""COMPUTED_VALUE"""),4)</f>
        <v>4</v>
      </c>
      <c r="AK5" s="6" t="n">
        <f aca="false">IFERROR(__xludf.dummyfunction("""COMPUTED_VALUE"""),4)</f>
        <v>4</v>
      </c>
      <c r="AL5" s="6" t="n">
        <f aca="false">IFERROR(__xludf.dummyfunction("""COMPUTED_VALUE"""),5)</f>
        <v>5</v>
      </c>
      <c r="AM5" s="6" t="n">
        <f aca="false">IFERROR(__xludf.dummyfunction("""COMPUTED_VALUE"""),4)</f>
        <v>4</v>
      </c>
      <c r="AN5" s="6" t="n">
        <f aca="false">IFERROR(__xludf.dummyfunction("""COMPUTED_VALUE"""),3)</f>
        <v>3</v>
      </c>
      <c r="AO5" s="6" t="n">
        <f aca="false">IFERROR(__xludf.dummyfunction("""COMPUTED_VALUE"""),4)</f>
        <v>4</v>
      </c>
      <c r="AP5" s="6" t="n">
        <f aca="false">IFERROR(__xludf.dummyfunction("""COMPUTED_VALUE"""),4)</f>
        <v>4</v>
      </c>
      <c r="AQ5" s="6" t="n">
        <f aca="false">IFERROR(__xludf.dummyfunction("""COMPUTED_VALUE"""),4)</f>
        <v>4</v>
      </c>
      <c r="AR5" s="6" t="n">
        <f aca="false">IFERROR(__xludf.dummyfunction("""COMPUTED_VALUE"""),4)</f>
        <v>4</v>
      </c>
      <c r="AS5" s="6" t="n">
        <f aca="false">IFERROR(__xludf.dummyfunction("""COMPUTED_VALUE"""),4)</f>
        <v>4</v>
      </c>
      <c r="AT5" s="6" t="n">
        <f aca="false">IFERROR(__xludf.dummyfunction("""COMPUTED_VALUE"""),5)</f>
        <v>5</v>
      </c>
      <c r="AU5" s="6" t="n">
        <f aca="false">IFERROR(__xludf.dummyfunction("""COMPUTED_VALUE"""),4)</f>
        <v>4</v>
      </c>
      <c r="AV5" s="6" t="n">
        <f aca="false">IFERROR(__xludf.dummyfunction("""COMPUTED_VALUE"""),4)</f>
        <v>4</v>
      </c>
      <c r="AW5" s="6" t="n">
        <f aca="false">IFERROR(__xludf.dummyfunction("""COMPUTED_VALUE"""),4)</f>
        <v>4</v>
      </c>
      <c r="AX5" s="6" t="n">
        <f aca="false">IFERROR(__xludf.dummyfunction("""COMPUTED_VALUE"""),4)</f>
        <v>4</v>
      </c>
      <c r="AY5" s="6" t="n">
        <f aca="false">IFERROR(__xludf.dummyfunction("""COMPUTED_VALUE"""),5)</f>
        <v>5</v>
      </c>
      <c r="AZ5" s="6" t="n">
        <f aca="false">IFERROR(__xludf.dummyfunction("""COMPUTED_VALUE"""),3)</f>
        <v>3</v>
      </c>
      <c r="BA5" s="6" t="n">
        <f aca="false">IFERROR(__xludf.dummyfunction("""COMPUTED_VALUE"""),4)</f>
        <v>4</v>
      </c>
      <c r="BB5" s="6" t="n">
        <f aca="false">IFERROR(__xludf.dummyfunction("""COMPUTED_VALUE"""),5)</f>
        <v>5</v>
      </c>
      <c r="BC5" s="6" t="n">
        <f aca="false">IFERROR(__xludf.dummyfunction("""COMPUTED_VALUE"""),4)</f>
        <v>4</v>
      </c>
      <c r="BD5" s="6" t="str">
        <f aca="false">IFERROR(__xludf.dummyfunction("""COMPUTED_VALUE"""),"5 (Strongly Agree)")</f>
        <v>5 (Strongly Agree)</v>
      </c>
      <c r="BE5" s="6" t="n">
        <f aca="false">IFERROR(__xludf.dummyfunction("""COMPUTED_VALUE"""),4)</f>
        <v>4</v>
      </c>
      <c r="BF5" s="6" t="str">
        <f aca="false">IFERROR(__xludf.dummyfunction("""COMPUTED_VALUE"""),"5  (Strongly Agree)")</f>
        <v>5  (Strongly Agree)</v>
      </c>
      <c r="BG5" s="6" t="n">
        <f aca="false">IFERROR(__xludf.dummyfunction("""COMPUTED_VALUE"""),4)</f>
        <v>4</v>
      </c>
      <c r="BH5" s="6" t="n">
        <f aca="false">IFERROR(__xludf.dummyfunction("""COMPUTED_VALUE"""),4)</f>
        <v>4</v>
      </c>
      <c r="BI5" s="6" t="str">
        <f aca="false">IFERROR(__xludf.dummyfunction("""COMPUTED_VALUE"""),"5  (Strongly Agree)")</f>
        <v>5  (Strongly Agree)</v>
      </c>
      <c r="BJ5" s="6" t="n">
        <f aca="false">IFERROR(__xludf.dummyfunction("""COMPUTED_VALUE"""),4)</f>
        <v>4</v>
      </c>
      <c r="BK5" s="6" t="n">
        <f aca="false">IFERROR(__xludf.dummyfunction("""COMPUTED_VALUE"""),4)</f>
        <v>4</v>
      </c>
      <c r="BL5" s="6" t="n">
        <f aca="false">IFERROR(__xludf.dummyfunction("""COMPUTED_VALUE"""),4)</f>
        <v>4</v>
      </c>
      <c r="BM5" s="6" t="n">
        <f aca="false">IFERROR(__xludf.dummyfunction("""COMPUTED_VALUE"""),4)</f>
        <v>4</v>
      </c>
      <c r="BN5" s="6" t="n">
        <f aca="false">IFERROR(__xludf.dummyfunction("""COMPUTED_VALUE"""),4)</f>
        <v>4</v>
      </c>
      <c r="BO5" s="6" t="n">
        <f aca="false">IFERROR(__xludf.dummyfunction("""COMPUTED_VALUE"""),4)</f>
        <v>4</v>
      </c>
      <c r="BP5" s="6" t="n">
        <f aca="false">IFERROR(__xludf.dummyfunction("""COMPUTED_VALUE"""),4)</f>
        <v>4</v>
      </c>
      <c r="BQ5" s="6" t="n">
        <f aca="false">IFERROR(__xludf.dummyfunction("""COMPUTED_VALUE"""),4)</f>
        <v>4</v>
      </c>
      <c r="BR5" s="6" t="n">
        <f aca="false">IFERROR(__xludf.dummyfunction("""COMPUTED_VALUE"""),4)</f>
        <v>4</v>
      </c>
      <c r="BS5" s="6" t="n">
        <f aca="false">IFERROR(__xludf.dummyfunction("""COMPUTED_VALUE"""),4)</f>
        <v>4</v>
      </c>
      <c r="BT5" s="6" t="n">
        <f aca="false">IFERROR(__xludf.dummyfunction("""COMPUTED_VALUE"""),4)</f>
        <v>4</v>
      </c>
      <c r="BU5" s="6" t="n">
        <f aca="false">IFERROR(__xludf.dummyfunction("""COMPUTED_VALUE"""),5)</f>
        <v>5</v>
      </c>
      <c r="BV5" s="6" t="n">
        <f aca="false">IFERROR(__xludf.dummyfunction("""COMPUTED_VALUE"""),5)</f>
        <v>5</v>
      </c>
      <c r="BW5" s="6" t="n">
        <f aca="false">IFERROR(__xludf.dummyfunction("""COMPUTED_VALUE"""),5)</f>
        <v>5</v>
      </c>
      <c r="BX5" s="6" t="n">
        <f aca="false">IFERROR(__xludf.dummyfunction("""COMPUTED_VALUE"""),4)</f>
        <v>4</v>
      </c>
      <c r="BY5" s="6" t="n">
        <f aca="false">IFERROR(__xludf.dummyfunction("""COMPUTED_VALUE"""),5)</f>
        <v>5</v>
      </c>
      <c r="BZ5" s="6" t="n">
        <f aca="false">IFERROR(__xludf.dummyfunction("""COMPUTED_VALUE"""),4)</f>
        <v>4</v>
      </c>
      <c r="CA5" s="6" t="n">
        <f aca="false">IFERROR(__xludf.dummyfunction("""COMPUTED_VALUE"""),5)</f>
        <v>5</v>
      </c>
      <c r="CB5" s="6" t="n">
        <f aca="false">IFERROR(__xludf.dummyfunction("""COMPUTED_VALUE"""),2)</f>
        <v>2</v>
      </c>
      <c r="CC5" s="6" t="n">
        <f aca="false">IFERROR(__xludf.dummyfunction("""COMPUTED_VALUE"""),3)</f>
        <v>3</v>
      </c>
      <c r="CD5" s="6" t="n">
        <f aca="false">IFERROR(__xludf.dummyfunction("""COMPUTED_VALUE"""),5)</f>
        <v>5</v>
      </c>
      <c r="CE5" s="6" t="n">
        <f aca="false">IFERROR(__xludf.dummyfunction("""COMPUTED_VALUE"""),4)</f>
        <v>4</v>
      </c>
      <c r="CF5" s="6" t="str">
        <f aca="false">IFERROR(__xludf.dummyfunction("""COMPUTED_VALUE"""),"5 (Strongly Agree)")</f>
        <v>5 (Strongly Agree)</v>
      </c>
      <c r="CG5" s="6" t="str">
        <f aca="false">IFERROR(__xludf.dummyfunction("""COMPUTED_VALUE"""),"5 (Strongly Agree)")</f>
        <v>5 (Strongly Agree)</v>
      </c>
      <c r="CH5" s="6" t="str">
        <f aca="false">IFERROR(__xludf.dummyfunction("""COMPUTED_VALUE"""),"5  (Strongly Agree)")</f>
        <v>5  (Strongly Agree)</v>
      </c>
      <c r="CI5" s="6" t="n">
        <f aca="false">IFERROR(__xludf.dummyfunction("""COMPUTED_VALUE"""),4)</f>
        <v>4</v>
      </c>
      <c r="CJ5" s="6" t="n">
        <f aca="false">IFERROR(__xludf.dummyfunction("""COMPUTED_VALUE"""),4)</f>
        <v>4</v>
      </c>
      <c r="CK5" s="6" t="n">
        <f aca="false">IFERROR(__xludf.dummyfunction("""COMPUTED_VALUE"""),4)</f>
        <v>4</v>
      </c>
      <c r="CL5" s="6" t="n">
        <f aca="false">IFERROR(__xludf.dummyfunction("""COMPUTED_VALUE"""),4)</f>
        <v>4</v>
      </c>
      <c r="CM5" s="6" t="n">
        <f aca="false">IFERROR(__xludf.dummyfunction("""COMPUTED_VALUE"""),4)</f>
        <v>4</v>
      </c>
      <c r="CN5" s="6" t="str">
        <f aca="false">IFERROR(__xludf.dummyfunction("""COMPUTED_VALUE"""),"Condition 2")</f>
        <v>Condition 2</v>
      </c>
      <c r="CO5" s="6" t="str">
        <f aca="false">IFERROR(__xludf.dummyfunction("""COMPUTED_VALUE"""),"Condition 2")</f>
        <v>Condition 2</v>
      </c>
      <c r="CP5" s="6" t="str">
        <f aca="false">IFERROR(__xludf.dummyfunction("""COMPUTED_VALUE"""),"Condition 1")</f>
        <v>Condition 1</v>
      </c>
      <c r="CQ5" s="6" t="str">
        <f aca="false">IFERROR(__xludf.dummyfunction("""COMPUTED_VALUE"""),"Condition 3")</f>
        <v>Condition 3</v>
      </c>
      <c r="CR5" s="6" t="str">
        <f aca="false">IFERROR(__xludf.dummyfunction("""COMPUTED_VALUE"""),"Responses felt natural overall, mostly movements were logical. I liked the response time.")</f>
        <v>Responses felt natural overall, mostly movements were logical. I liked the response time.</v>
      </c>
      <c r="CS5" s="6" t="str">
        <f aca="false">IFERROR(__xludf.dummyfunction("""COMPUTED_VALUE"""),"In some movements it seemed to move in direction which was not opposite to the collision - as the result it stayed almost in the same place. Although majority of reactions were quite calm, some of them felt faster than human can react — as the result it c"&amp;"ontinued to move and work after 1-2 seconds which was little time for me personally.")</f>
        <v>In some movements it seemed to move in direction which was not opposite to the collision - as the result it stayed almost in the same place. Although majority of reactions were quite calm, some of them felt faster than human can react — as the result it continued to move and work after 1-2 seconds which was little time for me personally.</v>
      </c>
      <c r="CT5" s="6" t="str">
        <f aca="false">IFERROR(__xludf.dummyfunction("""COMPUTED_VALUE"""),"I liked third one the most, as it was the most practical one for me and reacted the most logical way. On the other hand I liked how calm was first method, I had time to react as well and it was natural time of reaction. ")</f>
        <v>I liked third one the most, as it was the most practical one for me and reacted the most logical way. On the other hand I liked how calm was first method, I had time to react as well and it was natural time of reaction. </v>
      </c>
      <c r="CU5" s="6" t="str">
        <f aca="false">IFERROR(__xludf.dummyfunction("""COMPUTED_VALUE"""),"I think third method was the best, but it needs more time of reaction and probably bigger amplitude.")</f>
        <v>I think third method was the best, but it needs more time of reaction and probably bigger amplitude.</v>
      </c>
    </row>
    <row r="6" customFormat="false" ht="15.75" hidden="false" customHeight="false" outlineLevel="0" collapsed="false">
      <c r="A6" s="7" t="n">
        <f aca="false">IFERROR(__xludf.dummyfunction("""COMPUTED_VALUE"""),46161.3821306134)</f>
        <v>46161.38213</v>
      </c>
      <c r="B6" s="6" t="n">
        <f aca="false">IFERROR(__xludf.dummyfunction("""COMPUTED_VALUE"""),12)</f>
        <v>12</v>
      </c>
      <c r="C6" s="6" t="n">
        <f aca="false">IFERROR(__xludf.dummyfunction("""COMPUTED_VALUE"""),0)</f>
        <v>0</v>
      </c>
      <c r="D6" s="6" t="n">
        <f aca="false">IFERROR(__xludf.dummyfunction("""COMPUTED_VALUE"""),21)</f>
        <v>21</v>
      </c>
      <c r="E6" s="6" t="str">
        <f aca="false">IFERROR(__xludf.dummyfunction("""COMPUTED_VALUE"""),"Female")</f>
        <v>Female</v>
      </c>
      <c r="F6" s="6" t="str">
        <f aca="false">IFERROR(__xludf.dummyfunction("""COMPUTED_VALUE"""),"Rarely (a few times a year)")</f>
        <v>Rarely (a few times a year)</v>
      </c>
      <c r="G6" s="6" t="str">
        <f aca="false">IFERROR(__xludf.dummyfunction("""COMPUTED_VALUE"""),"No")</f>
        <v>No</v>
      </c>
      <c r="H6" s="6" t="n">
        <f aca="false">IFERROR(__xludf.dummyfunction("""COMPUTED_VALUE"""),5)</f>
        <v>5</v>
      </c>
      <c r="I6" s="6" t="n">
        <f aca="false">IFERROR(__xludf.dummyfunction("""COMPUTED_VALUE"""),3)</f>
        <v>3</v>
      </c>
      <c r="J6" s="6" t="n">
        <f aca="false">IFERROR(__xludf.dummyfunction("""COMPUTED_VALUE"""),4)</f>
        <v>4</v>
      </c>
      <c r="K6" s="6" t="n">
        <f aca="false">IFERROR(__xludf.dummyfunction("""COMPUTED_VALUE"""),4)</f>
        <v>4</v>
      </c>
      <c r="L6" s="6" t="n">
        <f aca="false">IFERROR(__xludf.dummyfunction("""COMPUTED_VALUE"""),3)</f>
        <v>3</v>
      </c>
      <c r="M6" s="6" t="n">
        <f aca="false">IFERROR(__xludf.dummyfunction("""COMPUTED_VALUE"""),4)</f>
        <v>4</v>
      </c>
      <c r="N6" s="6" t="n">
        <f aca="false">IFERROR(__xludf.dummyfunction("""COMPUTED_VALUE"""),4)</f>
        <v>4</v>
      </c>
      <c r="O6" s="6" t="n">
        <f aca="false">IFERROR(__xludf.dummyfunction("""COMPUTED_VALUE"""),4)</f>
        <v>4</v>
      </c>
      <c r="P6" s="6" t="n">
        <f aca="false">IFERROR(__xludf.dummyfunction("""COMPUTED_VALUE"""),4)</f>
        <v>4</v>
      </c>
      <c r="Q6" s="6" t="n">
        <f aca="false">IFERROR(__xludf.dummyfunction("""COMPUTED_VALUE"""),3)</f>
        <v>3</v>
      </c>
      <c r="R6" s="6" t="n">
        <f aca="false">IFERROR(__xludf.dummyfunction("""COMPUTED_VALUE"""),4)</f>
        <v>4</v>
      </c>
      <c r="S6" s="6" t="n">
        <f aca="false">IFERROR(__xludf.dummyfunction("""COMPUTED_VALUE"""),4)</f>
        <v>4</v>
      </c>
      <c r="T6" s="6" t="n">
        <f aca="false">IFERROR(__xludf.dummyfunction("""COMPUTED_VALUE"""),3)</f>
        <v>3</v>
      </c>
      <c r="U6" s="6" t="n">
        <f aca="false">IFERROR(__xludf.dummyfunction("""COMPUTED_VALUE"""),3)</f>
        <v>3</v>
      </c>
      <c r="V6" s="6" t="n">
        <f aca="false">IFERROR(__xludf.dummyfunction("""COMPUTED_VALUE"""),3)</f>
        <v>3</v>
      </c>
      <c r="W6" s="6" t="n">
        <f aca="false">IFERROR(__xludf.dummyfunction("""COMPUTED_VALUE"""),3)</f>
        <v>3</v>
      </c>
      <c r="X6" s="6" t="n">
        <f aca="false">IFERROR(__xludf.dummyfunction("""COMPUTED_VALUE"""),4)</f>
        <v>4</v>
      </c>
      <c r="Y6" s="6" t="n">
        <f aca="false">IFERROR(__xludf.dummyfunction("""COMPUTED_VALUE"""),4)</f>
        <v>4</v>
      </c>
      <c r="Z6" s="6" t="n">
        <f aca="false">IFERROR(__xludf.dummyfunction("""COMPUTED_VALUE"""),2)</f>
        <v>2</v>
      </c>
      <c r="AA6" s="6" t="n">
        <f aca="false">IFERROR(__xludf.dummyfunction("""COMPUTED_VALUE"""),2)</f>
        <v>2</v>
      </c>
      <c r="AB6" s="6" t="n">
        <f aca="false">IFERROR(__xludf.dummyfunction("""COMPUTED_VALUE"""),3)</f>
        <v>3</v>
      </c>
      <c r="AC6" s="6" t="n">
        <f aca="false">IFERROR(__xludf.dummyfunction("""COMPUTED_VALUE"""),3)</f>
        <v>3</v>
      </c>
      <c r="AD6" s="6" t="n">
        <f aca="false">IFERROR(__xludf.dummyfunction("""COMPUTED_VALUE"""),4)</f>
        <v>4</v>
      </c>
      <c r="AE6" s="6" t="n">
        <f aca="false">IFERROR(__xludf.dummyfunction("""COMPUTED_VALUE"""),4)</f>
        <v>4</v>
      </c>
      <c r="AF6" s="6" t="n">
        <f aca="false">IFERROR(__xludf.dummyfunction("""COMPUTED_VALUE"""),4)</f>
        <v>4</v>
      </c>
      <c r="AG6" s="6" t="n">
        <f aca="false">IFERROR(__xludf.dummyfunction("""COMPUTED_VALUE"""),3)</f>
        <v>3</v>
      </c>
      <c r="AH6" s="6" t="n">
        <f aca="false">IFERROR(__xludf.dummyfunction("""COMPUTED_VALUE"""),4)</f>
        <v>4</v>
      </c>
      <c r="AI6" s="6" t="n">
        <f aca="false">IFERROR(__xludf.dummyfunction("""COMPUTED_VALUE"""),4)</f>
        <v>4</v>
      </c>
      <c r="AJ6" s="6" t="n">
        <f aca="false">IFERROR(__xludf.dummyfunction("""COMPUTED_VALUE"""),2)</f>
        <v>2</v>
      </c>
      <c r="AK6" s="6" t="n">
        <f aca="false">IFERROR(__xludf.dummyfunction("""COMPUTED_VALUE"""),2)</f>
        <v>2</v>
      </c>
      <c r="AL6" s="6" t="n">
        <f aca="false">IFERROR(__xludf.dummyfunction("""COMPUTED_VALUE"""),3)</f>
        <v>3</v>
      </c>
      <c r="AM6" s="6" t="n">
        <f aca="false">IFERROR(__xludf.dummyfunction("""COMPUTED_VALUE"""),2)</f>
        <v>2</v>
      </c>
      <c r="AN6" s="6" t="n">
        <f aca="false">IFERROR(__xludf.dummyfunction("""COMPUTED_VALUE"""),2)</f>
        <v>2</v>
      </c>
      <c r="AO6" s="6" t="n">
        <f aca="false">IFERROR(__xludf.dummyfunction("""COMPUTED_VALUE"""),4)</f>
        <v>4</v>
      </c>
      <c r="AP6" s="6" t="n">
        <f aca="false">IFERROR(__xludf.dummyfunction("""COMPUTED_VALUE"""),3)</f>
        <v>3</v>
      </c>
      <c r="AQ6" s="6" t="n">
        <f aca="false">IFERROR(__xludf.dummyfunction("""COMPUTED_VALUE"""),2)</f>
        <v>2</v>
      </c>
      <c r="AR6" s="6" t="n">
        <f aca="false">IFERROR(__xludf.dummyfunction("""COMPUTED_VALUE"""),2)</f>
        <v>2</v>
      </c>
      <c r="AS6" s="6" t="n">
        <f aca="false">IFERROR(__xludf.dummyfunction("""COMPUTED_VALUE"""),4)</f>
        <v>4</v>
      </c>
      <c r="AT6" s="6" t="n">
        <f aca="false">IFERROR(__xludf.dummyfunction("""COMPUTED_VALUE"""),3)</f>
        <v>3</v>
      </c>
      <c r="AU6" s="6" t="n">
        <f aca="false">IFERROR(__xludf.dummyfunction("""COMPUTED_VALUE"""),2)</f>
        <v>2</v>
      </c>
      <c r="AV6" s="6" t="n">
        <f aca="false">IFERROR(__xludf.dummyfunction("""COMPUTED_VALUE"""),2)</f>
        <v>2</v>
      </c>
      <c r="AW6" s="6" t="n">
        <f aca="false">IFERROR(__xludf.dummyfunction("""COMPUTED_VALUE"""),3)</f>
        <v>3</v>
      </c>
      <c r="AX6" s="6" t="n">
        <f aca="false">IFERROR(__xludf.dummyfunction("""COMPUTED_VALUE"""),3)</f>
        <v>3</v>
      </c>
      <c r="AY6" s="6" t="n">
        <f aca="false">IFERROR(__xludf.dummyfunction("""COMPUTED_VALUE"""),4)</f>
        <v>4</v>
      </c>
      <c r="AZ6" s="6" t="n">
        <f aca="false">IFERROR(__xludf.dummyfunction("""COMPUTED_VALUE"""),4)</f>
        <v>4</v>
      </c>
      <c r="BA6" s="6" t="n">
        <f aca="false">IFERROR(__xludf.dummyfunction("""COMPUTED_VALUE"""),2)</f>
        <v>2</v>
      </c>
      <c r="BB6" s="6" t="n">
        <f aca="false">IFERROR(__xludf.dummyfunction("""COMPUTED_VALUE"""),3)</f>
        <v>3</v>
      </c>
      <c r="BC6" s="6" t="n">
        <f aca="false">IFERROR(__xludf.dummyfunction("""COMPUTED_VALUE"""),2)</f>
        <v>2</v>
      </c>
      <c r="BD6" s="6" t="n">
        <f aca="false">IFERROR(__xludf.dummyfunction("""COMPUTED_VALUE"""),3)</f>
        <v>3</v>
      </c>
      <c r="BE6" s="6" t="n">
        <f aca="false">IFERROR(__xludf.dummyfunction("""COMPUTED_VALUE"""),2)</f>
        <v>2</v>
      </c>
      <c r="BF6" s="6" t="n">
        <f aca="false">IFERROR(__xludf.dummyfunction("""COMPUTED_VALUE"""),4)</f>
        <v>4</v>
      </c>
      <c r="BG6" s="6" t="n">
        <f aca="false">IFERROR(__xludf.dummyfunction("""COMPUTED_VALUE"""),2)</f>
        <v>2</v>
      </c>
      <c r="BH6" s="6" t="n">
        <f aca="false">IFERROR(__xludf.dummyfunction("""COMPUTED_VALUE"""),3)</f>
        <v>3</v>
      </c>
      <c r="BI6" s="6" t="n">
        <f aca="false">IFERROR(__xludf.dummyfunction("""COMPUTED_VALUE"""),4)</f>
        <v>4</v>
      </c>
      <c r="BJ6" s="6" t="n">
        <f aca="false">IFERROR(__xludf.dummyfunction("""COMPUTED_VALUE"""),2)</f>
        <v>2</v>
      </c>
      <c r="BK6" s="6" t="n">
        <f aca="false">IFERROR(__xludf.dummyfunction("""COMPUTED_VALUE"""),3)</f>
        <v>3</v>
      </c>
      <c r="BL6" s="6" t="n">
        <f aca="false">IFERROR(__xludf.dummyfunction("""COMPUTED_VALUE"""),2)</f>
        <v>2</v>
      </c>
      <c r="BM6" s="6" t="n">
        <f aca="false">IFERROR(__xludf.dummyfunction("""COMPUTED_VALUE"""),2)</f>
        <v>2</v>
      </c>
      <c r="BN6" s="6" t="n">
        <f aca="false">IFERROR(__xludf.dummyfunction("""COMPUTED_VALUE"""),3)</f>
        <v>3</v>
      </c>
      <c r="BO6" s="6" t="n">
        <f aca="false">IFERROR(__xludf.dummyfunction("""COMPUTED_VALUE"""),2)</f>
        <v>2</v>
      </c>
      <c r="BP6" s="6" t="n">
        <f aca="false">IFERROR(__xludf.dummyfunction("""COMPUTED_VALUE"""),2)</f>
        <v>2</v>
      </c>
      <c r="BQ6" s="6" t="n">
        <f aca="false">IFERROR(__xludf.dummyfunction("""COMPUTED_VALUE"""),3)</f>
        <v>3</v>
      </c>
      <c r="BR6" s="6" t="n">
        <f aca="false">IFERROR(__xludf.dummyfunction("""COMPUTED_VALUE"""),2)</f>
        <v>2</v>
      </c>
      <c r="BS6" s="6" t="n">
        <f aca="false">IFERROR(__xludf.dummyfunction("""COMPUTED_VALUE"""),2)</f>
        <v>2</v>
      </c>
      <c r="BT6" s="6" t="n">
        <f aca="false">IFERROR(__xludf.dummyfunction("""COMPUTED_VALUE"""),3)</f>
        <v>3</v>
      </c>
      <c r="BU6" s="6" t="n">
        <f aca="false">IFERROR(__xludf.dummyfunction("""COMPUTED_VALUE"""),3)</f>
        <v>3</v>
      </c>
      <c r="BV6" s="6" t="n">
        <f aca="false">IFERROR(__xludf.dummyfunction("""COMPUTED_VALUE"""),3)</f>
        <v>3</v>
      </c>
      <c r="BW6" s="6" t="n">
        <f aca="false">IFERROR(__xludf.dummyfunction("""COMPUTED_VALUE"""),2)</f>
        <v>2</v>
      </c>
      <c r="BX6" s="6" t="n">
        <f aca="false">IFERROR(__xludf.dummyfunction("""COMPUTED_VALUE"""),2)</f>
        <v>2</v>
      </c>
      <c r="BY6" s="6" t="n">
        <f aca="false">IFERROR(__xludf.dummyfunction("""COMPUTED_VALUE"""),3)</f>
        <v>3</v>
      </c>
      <c r="BZ6" s="6" t="n">
        <f aca="false">IFERROR(__xludf.dummyfunction("""COMPUTED_VALUE"""),3)</f>
        <v>3</v>
      </c>
      <c r="CA6" s="6" t="n">
        <f aca="false">IFERROR(__xludf.dummyfunction("""COMPUTED_VALUE"""),2)</f>
        <v>2</v>
      </c>
      <c r="CB6" s="6" t="n">
        <f aca="false">IFERROR(__xludf.dummyfunction("""COMPUTED_VALUE"""),2)</f>
        <v>2</v>
      </c>
      <c r="CC6" s="6" t="n">
        <f aca="false">IFERROR(__xludf.dummyfunction("""COMPUTED_VALUE"""),4)</f>
        <v>4</v>
      </c>
      <c r="CD6" s="6" t="n">
        <f aca="false">IFERROR(__xludf.dummyfunction("""COMPUTED_VALUE"""),4)</f>
        <v>4</v>
      </c>
      <c r="CE6" s="6" t="n">
        <f aca="false">IFERROR(__xludf.dummyfunction("""COMPUTED_VALUE"""),2)</f>
        <v>2</v>
      </c>
      <c r="CF6" s="6" t="n">
        <f aca="false">IFERROR(__xludf.dummyfunction("""COMPUTED_VALUE"""),3)</f>
        <v>3</v>
      </c>
      <c r="CG6" s="6" t="n">
        <f aca="false">IFERROR(__xludf.dummyfunction("""COMPUTED_VALUE"""),2)</f>
        <v>2</v>
      </c>
      <c r="CH6" s="6" t="n">
        <f aca="false">IFERROR(__xludf.dummyfunction("""COMPUTED_VALUE"""),4)</f>
        <v>4</v>
      </c>
      <c r="CI6" s="6" t="str">
        <f aca="false">IFERROR(__xludf.dummyfunction("""COMPUTED_VALUE"""),"1 (Strongly Disagree)")</f>
        <v>1 (Strongly Disagree)</v>
      </c>
      <c r="CJ6" s="6" t="n">
        <f aca="false">IFERROR(__xludf.dummyfunction("""COMPUTED_VALUE"""),2)</f>
        <v>2</v>
      </c>
      <c r="CK6" s="6" t="n">
        <f aca="false">IFERROR(__xludf.dummyfunction("""COMPUTED_VALUE"""),2)</f>
        <v>2</v>
      </c>
      <c r="CL6" s="6" t="str">
        <f aca="false">IFERROR(__xludf.dummyfunction("""COMPUTED_VALUE"""),"1 (Strongly Disagree)")</f>
        <v>1 (Strongly Disagree)</v>
      </c>
      <c r="CM6" s="6" t="n">
        <f aca="false">IFERROR(__xludf.dummyfunction("""COMPUTED_VALUE"""),2)</f>
        <v>2</v>
      </c>
      <c r="CN6" s="6" t="str">
        <f aca="false">IFERROR(__xludf.dummyfunction("""COMPUTED_VALUE"""),"Condition 1")</f>
        <v>Condition 1</v>
      </c>
      <c r="CO6" s="6" t="str">
        <f aca="false">IFERROR(__xludf.dummyfunction("""COMPUTED_VALUE"""),"Condition 1")</f>
        <v>Condition 1</v>
      </c>
      <c r="CP6" s="6" t="str">
        <f aca="false">IFERROR(__xludf.dummyfunction("""COMPUTED_VALUE"""),"Condition 1")</f>
        <v>Condition 1</v>
      </c>
      <c r="CQ6" s="6" t="str">
        <f aca="false">IFERROR(__xludf.dummyfunction("""COMPUTED_VALUE"""),"Condition 2")</f>
        <v>Condition 2</v>
      </c>
      <c r="CR6" s="6" t="str">
        <f aca="false">IFERROR(__xludf.dummyfunction("""COMPUTED_VALUE"""),"In the condition 1 I liked that it bended in the elbow joint, and it seemed to me more natural and safe. In the condition 2 it felt the reactions were more corresponding to the amount of pressure applied. ")</f>
        <v>In the condition 1 I liked that it bended in the elbow joint, and it seemed to me more natural and safe. In the condition 2 it felt the reactions were more corresponding to the amount of pressure applied. </v>
      </c>
      <c r="CS6" s="6" t="str">
        <f aca="false">IFERROR(__xludf.dummyfunction("""COMPUTED_VALUE"""),"Condition 3 felt the most unnatural, the movements sometimes were sudden and rigid, which felt a bit dangerous ")</f>
        <v>Condition 3 felt the most unnatural, the movements sometimes were sudden and rigid, which felt a bit dangerous </v>
      </c>
      <c r="CT6" s="6" t="str">
        <f aca="false">IFERROR(__xludf.dummyfunction("""COMPUTED_VALUE"""),"To me the condition 1 and 2 felt similar, with the first being more active and the second one reacting a tad faster and being more appropriate to the touch. I did not like the 3rd condition.")</f>
        <v>To me the condition 1 and 2 felt similar, with the first being more active and the second one reacting a tad faster and being more appropriate to the touch. I did not like the 3rd condition.</v>
      </c>
      <c r="CU6" s="6" t="str">
        <f aca="false">IFERROR(__xludf.dummyfunction("""COMPUTED_VALUE"""),"Sometimes it felt like the reactions were delayed, which is I think the area for improvement")</f>
        <v>Sometimes it felt like the reactions were delayed, which is I think the area for improvement</v>
      </c>
    </row>
    <row r="7" customFormat="false" ht="15.75" hidden="false" customHeight="false" outlineLevel="0" collapsed="false">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row>
    <row r="8" customFormat="false" ht="15.75" hidden="false" customHeight="false" outlineLevel="0" collapsed="false">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row>
    <row r="9" customFormat="false" ht="15.75" hidden="false" customHeight="false" outlineLevel="0" collapsed="false">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row>
    <row r="10" customFormat="false" ht="15.75" hidden="false" customHeight="false" outlineLevel="0" collapsed="false">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row>
    <row r="11" customFormat="false" ht="15.75" hidden="false" customHeight="false" outlineLevel="0" collapsed="false">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row>
    <row r="12" customFormat="false" ht="15.75" hidden="false" customHeight="false" outlineLevel="0" collapsed="false">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row>
    <row r="13" customFormat="false" ht="15.75" hidden="false" customHeight="false" outlineLevel="0" collapsed="false">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row>
    <row r="14" customFormat="false" ht="15.75" hidden="false" customHeight="false" outlineLevel="0" collapsed="false">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row>
    <row r="15" customFormat="false" ht="15.75" hidden="false" customHeight="false" outlineLevel="0" collapsed="false">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row>
    <row r="16" customFormat="false" ht="15.75" hidden="false" customHeight="false" outlineLevel="0" collapsed="false">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row>
    <row r="17" customFormat="false" ht="15.75" hidden="false" customHeight="false" outlineLevel="0" collapsed="false">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row>
    <row r="18" customFormat="false" ht="15.75" hidden="false" customHeight="false" outlineLevel="0" collapsed="false">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row>
    <row r="19" customFormat="false" ht="15.75" hidden="false" customHeight="false" outlineLevel="0" collapsed="false">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row>
    <row r="20" customFormat="false" ht="15.75" hidden="false" customHeight="false" outlineLevel="0" collapsed="false">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row>
    <row r="21" customFormat="false" ht="15.75" hidden="false" customHeight="false" outlineLevel="0" collapsed="false">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row>
    <row r="22" customFormat="false" ht="15.75" hidden="false" customHeight="false" outlineLevel="0" collapsed="false">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row>
    <row r="23" customFormat="false" ht="15.75" hidden="false" customHeight="false" outlineLevel="0" collapsed="false">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row>
    <row r="24" customFormat="false" ht="15.75" hidden="false" customHeight="false" outlineLevel="0" collapsed="false">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row>
    <row r="25" customFormat="false" ht="15.75" hidden="false" customHeight="false" outlineLevel="0" collapsed="false">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row>
    <row r="26" customFormat="false" ht="15.75" hidden="false" customHeight="false" outlineLevel="0" collapsed="false">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row>
    <row r="27" customFormat="false" ht="15.75" hidden="false" customHeight="false" outlineLevel="0" collapsed="false">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row>
    <row r="28" customFormat="false" ht="15.75" hidden="false" customHeight="false" outlineLevel="0" collapsed="false">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row>
    <row r="29" customFormat="false" ht="15.75" hidden="false" customHeight="false" outlineLevel="0" collapsed="false">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row>
    <row r="30" customFormat="false" ht="15.75" hidden="false" customHeight="false" outlineLevel="0" collapsed="false">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row>
    <row r="31" customFormat="false" ht="15.75" hidden="false" customHeight="false" outlineLevel="0" collapsed="false">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row>
    <row r="32" customFormat="false" ht="15.75" hidden="false" customHeight="false" outlineLevel="0" collapsed="false">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row>
    <row r="33" customFormat="false" ht="15.75" hidden="false" customHeight="false" outlineLevel="0" collapsed="false">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row>
    <row r="34" customFormat="false" ht="15.75" hidden="false" customHeight="false" outlineLevel="0" collapsed="false">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row>
    <row r="35" customFormat="false" ht="15.75" hidden="false" customHeight="false" outlineLevel="0" collapsed="false">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row>
    <row r="36" customFormat="false" ht="15.75" hidden="false" customHeight="false" outlineLevel="0" collapsed="false">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row>
    <row r="37" customFormat="false" ht="15.75" hidden="false" customHeight="false" outlineLevel="0" collapsed="false">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row>
    <row r="38" customFormat="false" ht="15.75" hidden="false" customHeight="false" outlineLevel="0" collapsed="false">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row>
    <row r="39" customFormat="false" ht="15.75" hidden="false" customHeight="false" outlineLevel="0" collapsed="false">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row>
    <row r="40" customFormat="false" ht="15.75" hidden="false" customHeight="false" outlineLevel="0" collapsed="false">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row>
    <row r="41" customFormat="false" ht="15.75" hidden="false" customHeight="false" outlineLevel="0" collapsed="false">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row>
    <row r="42" customFormat="false" ht="15.75" hidden="false" customHeight="false" outlineLevel="0" collapsed="false">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row>
    <row r="43" customFormat="false" ht="15.75" hidden="false" customHeight="false" outlineLevel="0" collapsed="false">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row>
    <row r="44" customFormat="false" ht="15.75" hidden="false" customHeight="false" outlineLevel="0" collapsed="false">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row>
    <row r="45" customFormat="false" ht="15.75" hidden="false" customHeight="false" outlineLevel="0" collapsed="false">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row>
    <row r="46" customFormat="false" ht="15.75" hidden="false" customHeight="false" outlineLevel="0" collapsed="false">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row>
    <row r="47" customFormat="false" ht="15.75" hidden="false" customHeight="false" outlineLevel="0" collapsed="false">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row>
    <row r="48" customFormat="false" ht="15.75" hidden="false" customHeight="false" outlineLevel="0" collapsed="false">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row>
    <row r="49" customFormat="false" ht="15.75" hidden="false" customHeight="false" outlineLevel="0" collapsed="false">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row>
    <row r="50" customFormat="false" ht="15.75" hidden="false" customHeight="false" outlineLevel="0" collapsed="false">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row>
    <row r="51" customFormat="false" ht="15.75" hidden="false" customHeight="false" outlineLevel="0" collapsed="false">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row>
    <row r="52" customFormat="false" ht="15.75" hidden="false" customHeight="false" outlineLevel="0" collapsed="false">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row>
    <row r="53" customFormat="false" ht="15.75" hidden="false" customHeight="false" outlineLevel="0" collapsed="false">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row>
    <row r="54" customFormat="false" ht="15.75" hidden="false" customHeight="false" outlineLevel="0" collapsed="false">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row>
    <row r="55" customFormat="false" ht="15.75" hidden="false" customHeight="false" outlineLevel="0" collapsed="false">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row>
    <row r="56" customFormat="false" ht="15.75" hidden="false" customHeight="false" outlineLevel="0" collapsed="false">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row>
    <row r="57" customFormat="false" ht="15.75" hidden="false" customHeight="false" outlineLevel="0" collapsed="false">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row>
    <row r="58" customFormat="false" ht="15.75" hidden="false" customHeight="false" outlineLevel="0" collapsed="false">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row>
    <row r="59" customFormat="false" ht="15.75" hidden="false" customHeight="false" outlineLevel="0" collapsed="false">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row>
    <row r="60" customFormat="false" ht="15.75" hidden="false" customHeight="false" outlineLevel="0" collapsed="false">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row>
    <row r="61" customFormat="false" ht="15.75" hidden="false" customHeight="false" outlineLevel="0" collapsed="false">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row>
    <row r="62" customFormat="false" ht="15.75" hidden="false" customHeight="false" outlineLevel="0" collapsed="false">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row>
    <row r="63" customFormat="false" ht="15.75" hidden="false" customHeight="false" outlineLevel="0" collapsed="false">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row>
    <row r="64" customFormat="false" ht="15.75" hidden="false" customHeight="false" outlineLevel="0" collapsed="false">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row>
    <row r="65" customFormat="false" ht="15.75" hidden="false" customHeight="false" outlineLevel="0" collapsed="false">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row>
    <row r="66" customFormat="false" ht="15.75" hidden="false" customHeight="false" outlineLevel="0" collapsed="false">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row>
    <row r="67" customFormat="false" ht="15.75" hidden="false" customHeight="false" outlineLevel="0" collapsed="false">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row>
    <row r="68" customFormat="false" ht="15.75" hidden="false" customHeight="false" outlineLevel="0" collapsed="false">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row>
    <row r="69" customFormat="false" ht="15.75" hidden="false" customHeight="false" outlineLevel="0" collapsed="false">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row>
    <row r="70" customFormat="false" ht="15.75" hidden="false" customHeight="false" outlineLevel="0" collapsed="false">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row>
    <row r="71" customFormat="false" ht="15.75" hidden="false" customHeight="false" outlineLevel="0" collapsed="false">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row>
    <row r="72" customFormat="false" ht="15.75" hidden="false" customHeight="false" outlineLevel="0" collapsed="false">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row>
    <row r="73" customFormat="false" ht="15.75" hidden="false" customHeight="false" outlineLevel="0" collapsed="false">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row>
    <row r="74" customFormat="false" ht="15.75" hidden="false" customHeight="false" outlineLevel="0" collapsed="false">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row>
    <row r="75" customFormat="false" ht="15.75" hidden="false" customHeight="false" outlineLevel="0" collapsed="false">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row>
    <row r="76" customFormat="false" ht="15.75" hidden="false" customHeight="false" outlineLevel="0" collapsed="false">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row>
    <row r="77" customFormat="false" ht="15.75" hidden="false" customHeight="false" outlineLevel="0" collapsed="false">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row>
    <row r="78" customFormat="false" ht="15.75" hidden="false" customHeight="false" outlineLevel="0" collapsed="false">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row>
    <row r="79" customFormat="false" ht="15.75" hidden="false" customHeight="false" outlineLevel="0" collapsed="false">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row>
    <row r="80" customFormat="false" ht="15.75" hidden="false" customHeight="false" outlineLevel="0" collapsed="false">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row>
    <row r="81" customFormat="false" ht="15.75" hidden="false" customHeight="false" outlineLevel="0" collapsed="false">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row>
    <row r="82" customFormat="false" ht="15.75" hidden="false" customHeight="false" outlineLevel="0" collapsed="false">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row>
    <row r="83" customFormat="false" ht="15.75" hidden="false" customHeight="false" outlineLevel="0" collapsed="false">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row>
    <row r="84" customFormat="false" ht="15.75" hidden="false" customHeight="false" outlineLevel="0" collapsed="false">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row>
    <row r="85" customFormat="false" ht="15.75" hidden="false" customHeight="false" outlineLevel="0" collapsed="false">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row>
    <row r="86" customFormat="false" ht="15.75" hidden="false" customHeight="false" outlineLevel="0" collapsed="false">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row>
    <row r="87" customFormat="false" ht="15.75" hidden="false" customHeight="false" outlineLevel="0" collapsed="false">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row>
    <row r="88" customFormat="false" ht="15.75" hidden="false" customHeight="false" outlineLevel="0" collapsed="false">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row>
    <row r="89" customFormat="false" ht="15.75" hidden="false" customHeight="false" outlineLevel="0" collapsed="false">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row>
    <row r="90" customFormat="false" ht="15.75" hidden="false" customHeight="false" outlineLevel="0" collapsed="false">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row>
    <row r="91" customFormat="false" ht="15.75" hidden="false" customHeight="false" outlineLevel="0" collapsed="false">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row>
    <row r="92" customFormat="false" ht="15.75" hidden="false" customHeight="false" outlineLevel="0" collapsed="false">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row>
    <row r="93" customFormat="false" ht="15.75" hidden="false" customHeight="false" outlineLevel="0" collapsed="false">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row>
    <row r="94" customFormat="false" ht="15.75" hidden="false" customHeight="false" outlineLevel="0" collapsed="false">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row>
    <row r="95" customFormat="false" ht="15.75" hidden="false" customHeight="false" outlineLevel="0" collapsed="false">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row>
    <row r="96" customFormat="false" ht="15.75" hidden="false" customHeight="false" outlineLevel="0" collapsed="false">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row>
    <row r="97" customFormat="false" ht="15.75" hidden="false" customHeight="false" outlineLevel="0" collapsed="false">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row>
    <row r="98" customFormat="false" ht="15.75" hidden="false" customHeight="false" outlineLevel="0" collapsed="false">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row>
    <row r="99" customFormat="false" ht="15.75" hidden="false" customHeight="false" outlineLevel="0" collapsed="false">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row>
    <row r="100" customFormat="false" ht="15.75" hidden="false" customHeight="false" outlineLevel="0" collapsed="false">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row>
    <row r="101" customFormat="false" ht="15.75" hidden="false" customHeight="false" outlineLevel="0" collapsed="false">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row>
    <row r="102" customFormat="false" ht="15.75" hidden="false" customHeight="false" outlineLevel="0" collapsed="false">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row>
    <row r="103" customFormat="false" ht="15.75" hidden="false" customHeight="false" outlineLevel="0" collapsed="false">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row>
    <row r="104" customFormat="false" ht="15.75" hidden="false" customHeight="false" outlineLevel="0" collapsed="false">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row>
    <row r="105" customFormat="false" ht="15.75" hidden="false" customHeight="false" outlineLevel="0" collapsed="false">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row>
    <row r="106" customFormat="false" ht="15.75" hidden="false" customHeight="false" outlineLevel="0" collapsed="false">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U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3" min="3" style="0" width="27.13"/>
    <col collapsed="false" customWidth="true" hidden="false" outlineLevel="0" max="4" min="4" style="0" width="30"/>
    <col collapsed="false" customWidth="true" hidden="false" outlineLevel="0" max="5" min="5" style="0" width="30.25"/>
    <col collapsed="false" customWidth="true" hidden="false" outlineLevel="0" max="6" min="6" style="0" width="35.5"/>
  </cols>
  <sheetData>
    <row r="1" customFormat="false" ht="15.75" hidden="false" customHeight="false" outlineLevel="0" collapsed="false">
      <c r="A1" s="6" t="str">
        <f aca="false">IFERROR(__xludf.dummyfunction("{'Odpovědi formuláře 1'!A1:CU1; FILTER('Odpovědi formuláře 1'!A2:CU1000, MOD('Odpovědi formuláře 1'!B2:B1000, 3)=1)}"),"Časová značka")</f>
        <v>Časová značka</v>
      </c>
      <c r="B1" s="6" t="str">
        <f aca="false">IFERROR(__xludf.dummyfunction("""COMPUTED_VALUE"""),"ID")</f>
        <v>ID</v>
      </c>
      <c r="C1" s="6" t="str">
        <f aca="false">IFERROR(__xludf.dummyfunction("""COMPUTED_VALUE"""),"group")</f>
        <v>group</v>
      </c>
      <c r="D1" s="6" t="str">
        <f aca="false">IFERROR(__xludf.dummyfunction("""COMPUTED_VALUE"""),"Age")</f>
        <v>Age</v>
      </c>
      <c r="E1" s="6" t="str">
        <f aca="false">IFERROR(__xludf.dummyfunction("""COMPUTED_VALUE"""),"Gender")</f>
        <v>Gender</v>
      </c>
      <c r="F1" s="6" t="str">
        <f aca="false">IFERROR(__xludf.dummyfunction("""COMPUTED_VALUE"""),"How often do you interact with robots or robotic systems? ")</f>
        <v>How often do you interact with robots or robotic systems? </v>
      </c>
      <c r="G1" s="6" t="str">
        <f aca="false">IFERROR(__xludf.dummyfunction("""COMPUTED_VALUE"""),"Have you previously interacted with a robotic arm?")</f>
        <v>Have you previously interacted with a robotic arm?</v>
      </c>
      <c r="H1" s="6" t="str">
        <f aca="false">IFERROR(__xludf.dummyfunction("""COMPUTED_VALUE"""),"How would you describe your general attitude toward robots? ")</f>
        <v>How would you describe your general attitude toward robots? </v>
      </c>
      <c r="I1" s="6" t="str">
        <f aca="false">IFERROR(__xludf.dummyfunction("""COMPUTED_VALUE"""),"Fake — Natural")</f>
        <v>Fake — Natural</v>
      </c>
      <c r="J1" s="6" t="str">
        <f aca="false">IFERROR(__xludf.dummyfunction("""COMPUTED_VALUE"""),"Machinelike — Humanlike ")</f>
        <v>Machinelike — Humanlike </v>
      </c>
      <c r="K1" s="6" t="str">
        <f aca="false">IFERROR(__xludf.dummyfunction("""COMPUTED_VALUE"""),"Unconscious — Conscious ")</f>
        <v>Unconscious — Conscious </v>
      </c>
      <c r="L1" s="6" t="str">
        <f aca="false">IFERROR(__xludf.dummyfunction("""COMPUTED_VALUE"""),"Artificial — Lifelike ")</f>
        <v>Artificial — Lifelike </v>
      </c>
      <c r="M1" s="6" t="str">
        <f aca="false">IFERROR(__xludf.dummyfunction("""COMPUTED_VALUE"""),"Moving rigidly — Moving elegantly")</f>
        <v>Moving rigidly — Moving elegantly</v>
      </c>
      <c r="N1" s="6" t="str">
        <f aca="false">IFERROR(__xludf.dummyfunction("""COMPUTED_VALUE"""),"Dead — Alive ")</f>
        <v>Dead — Alive </v>
      </c>
      <c r="O1" s="6" t="str">
        <f aca="false">IFERROR(__xludf.dummyfunction("""COMPUTED_VALUE"""),"Stagnant — Lively ")</f>
        <v>Stagnant — Lively </v>
      </c>
      <c r="P1" s="6" t="str">
        <f aca="false">IFERROR(__xludf.dummyfunction("""COMPUTED_VALUE"""),"Mechanical — Organic ")</f>
        <v>Mechanical — Organic </v>
      </c>
      <c r="Q1" s="6" t="str">
        <f aca="false">IFERROR(__xludf.dummyfunction("""COMPUTED_VALUE"""),"Artificial — Lifelike ")</f>
        <v>Artificial — Lifelike </v>
      </c>
      <c r="R1" s="6" t="str">
        <f aca="false">IFERROR(__xludf.dummyfunction("""COMPUTED_VALUE"""),"Inert — Interactive ")</f>
        <v>Inert — Interactive </v>
      </c>
      <c r="S1" s="6" t="str">
        <f aca="false">IFERROR(__xludf.dummyfunction("""COMPUTED_VALUE"""),"Apathetic — Responsive ")</f>
        <v>Apathetic — Responsive </v>
      </c>
      <c r="T1" s="6" t="str">
        <f aca="false">IFERROR(__xludf.dummyfunction("""COMPUTED_VALUE"""),"Dislike — Like ")</f>
        <v>Dislike — Like </v>
      </c>
      <c r="U1" s="6" t="str">
        <f aca="false">IFERROR(__xludf.dummyfunction("""COMPUTED_VALUE"""),"Unfriendly — Friendly ")</f>
        <v>Unfriendly — Friendly </v>
      </c>
      <c r="V1" s="6" t="str">
        <f aca="false">IFERROR(__xludf.dummyfunction("""COMPUTED_VALUE"""),"Unkind — Kind ")</f>
        <v>Unkind — Kind </v>
      </c>
      <c r="W1" s="6" t="str">
        <f aca="false">IFERROR(__xludf.dummyfunction("""COMPUTED_VALUE"""),"Unpleasant — Pleasant ")</f>
        <v>Unpleasant — Pleasant </v>
      </c>
      <c r="X1" s="6" t="str">
        <f aca="false">IFERROR(__xludf.dummyfunction("""COMPUTED_VALUE"""),"Awful — Nice ")</f>
        <v>Awful — Nice </v>
      </c>
      <c r="Y1" s="6" t="str">
        <f aca="false">IFERROR(__xludf.dummyfunction("""COMPUTED_VALUE"""),"Anxious — Relaxed")</f>
        <v>Anxious — Relaxed</v>
      </c>
      <c r="Z1" s="6" t="str">
        <f aca="false">IFERROR(__xludf.dummyfunction("""COMPUTED_VALUE"""),"Calm — Agitated")</f>
        <v>Calm — Agitated</v>
      </c>
      <c r="AA1" s="6" t="str">
        <f aca="false">IFERROR(__xludf.dummyfunction("""COMPUTED_VALUE"""),"Still — Surprised")</f>
        <v>Still — Surprised</v>
      </c>
      <c r="AB1" s="6" t="str">
        <f aca="false">IFERROR(__xludf.dummyfunction("""COMPUTED_VALUE"""),"Naturalness &amp; Realism [The robot's reaction to my touch felt natural]")</f>
        <v>Naturalness &amp; Realism [The robot's reaction to my touch felt natural]</v>
      </c>
      <c r="AC1" s="6" t="str">
        <f aca="false">IFERROR(__xludf.dummyfunction("""COMPUTED_VALUE"""),"Naturalness &amp; Realism [The robot's movement made sense to me]")</f>
        <v>Naturalness &amp; Realism [The robot's movement made sense to me]</v>
      </c>
      <c r="AD1" s="6" t="str">
        <f aca="false">IFERROR(__xludf.dummyfunction("""COMPUTED_VALUE"""),"Safety &amp; Comfort [The robot's response speed felt appropriate]")</f>
        <v>Safety &amp; Comfort [The robot's response speed felt appropriate]</v>
      </c>
      <c r="AE1" s="6" t="str">
        <f aca="false">IFERROR(__xludf.dummyfunction("""COMPUTED_VALUE"""),"Safety &amp; Comfort [I felt in control of the interaction at all times]")</f>
        <v>Safety &amp; Comfort [I felt in control of the interaction at all times]</v>
      </c>
      <c r="AF1" s="6" t="str">
        <f aca="false">IFERROR(__xludf.dummyfunction("""COMPUTED_VALUE"""),"Safety &amp; Comfort [I would feel comfortable working near this robot]")</f>
        <v>Safety &amp; Comfort [I would feel comfortable working near this robot]</v>
      </c>
      <c r="AG1" s="6" t="str">
        <f aca="false">IFERROR(__xludf.dummyfunction("""COMPUTED_VALUE"""),"Perception [The robot's movement felt proportional to how hard I pressed]")</f>
        <v>Perception [The robot's movement felt proportional to how hard I pressed]</v>
      </c>
      <c r="AH1" s="6" t="str">
        <f aca="false">IFERROR(__xludf.dummyfunction("""COMPUTED_VALUE"""),"Perception [The robot's behaviour reminded me of a human]")</f>
        <v>Perception [The robot's behaviour reminded me of a human]</v>
      </c>
      <c r="AI1" s="6" t="str">
        <f aca="false">IFERROR(__xludf.dummyfunction("""COMPUTED_VALUE"""),"Perception [The robot reacted as if it was avoiding discomfort or damage]")</f>
        <v>Perception [The robot reacted as if it was avoiding discomfort or damage]</v>
      </c>
      <c r="AJ1" s="6" t="str">
        <f aca="false">IFERROR(__xludf.dummyfunction("""COMPUTED_VALUE"""),"Fake — Natural")</f>
        <v>Fake — Natural</v>
      </c>
      <c r="AK1" s="6" t="str">
        <f aca="false">IFERROR(__xludf.dummyfunction("""COMPUTED_VALUE"""),"Machinelike — Humanlike ")</f>
        <v>Machinelike — Humanlike </v>
      </c>
      <c r="AL1" s="6" t="str">
        <f aca="false">IFERROR(__xludf.dummyfunction("""COMPUTED_VALUE"""),"Unconscious — Conscious ")</f>
        <v>Unconscious — Conscious </v>
      </c>
      <c r="AM1" s="6" t="str">
        <f aca="false">IFERROR(__xludf.dummyfunction("""COMPUTED_VALUE"""),"Artificial — Lifelike ")</f>
        <v>Artificial — Lifelike </v>
      </c>
      <c r="AN1" s="6" t="str">
        <f aca="false">IFERROR(__xludf.dummyfunction("""COMPUTED_VALUE"""),"Moving rigidly — Moving elegantly")</f>
        <v>Moving rigidly — Moving elegantly</v>
      </c>
      <c r="AO1" s="6" t="str">
        <f aca="false">IFERROR(__xludf.dummyfunction("""COMPUTED_VALUE"""),"Dead — Alive ")</f>
        <v>Dead — Alive </v>
      </c>
      <c r="AP1" s="6" t="str">
        <f aca="false">IFERROR(__xludf.dummyfunction("""COMPUTED_VALUE"""),"Stagnant — Lively ")</f>
        <v>Stagnant — Lively </v>
      </c>
      <c r="AQ1" s="6" t="str">
        <f aca="false">IFERROR(__xludf.dummyfunction("""COMPUTED_VALUE"""),"Mechanical — Organic ")</f>
        <v>Mechanical — Organic </v>
      </c>
      <c r="AR1" s="6" t="str">
        <f aca="false">IFERROR(__xludf.dummyfunction("""COMPUTED_VALUE"""),"Artificial — Lifelike ")</f>
        <v>Artificial — Lifelike </v>
      </c>
      <c r="AS1" s="6" t="str">
        <f aca="false">IFERROR(__xludf.dummyfunction("""COMPUTED_VALUE"""),"Inert — Interactive ")</f>
        <v>Inert — Interactive </v>
      </c>
      <c r="AT1" s="6" t="str">
        <f aca="false">IFERROR(__xludf.dummyfunction("""COMPUTED_VALUE"""),"Apathetic — Responsive ")</f>
        <v>Apathetic — Responsive </v>
      </c>
      <c r="AU1" s="6" t="str">
        <f aca="false">IFERROR(__xludf.dummyfunction("""COMPUTED_VALUE"""),"Dislike — Like ")</f>
        <v>Dislike — Like </v>
      </c>
      <c r="AV1" s="6" t="str">
        <f aca="false">IFERROR(__xludf.dummyfunction("""COMPUTED_VALUE"""),"Unfriendly — Friendly ")</f>
        <v>Unfriendly — Friendly </v>
      </c>
      <c r="AW1" s="6" t="str">
        <f aca="false">IFERROR(__xludf.dummyfunction("""COMPUTED_VALUE"""),"Unkind — Kind ")</f>
        <v>Unkind — Kind </v>
      </c>
      <c r="AX1" s="6" t="str">
        <f aca="false">IFERROR(__xludf.dummyfunction("""COMPUTED_VALUE"""),"Unpleasant — Pleasant ")</f>
        <v>Unpleasant — Pleasant </v>
      </c>
      <c r="AY1" s="6" t="str">
        <f aca="false">IFERROR(__xludf.dummyfunction("""COMPUTED_VALUE"""),"Awful — Nice ")</f>
        <v>Awful — Nice </v>
      </c>
      <c r="AZ1" s="6" t="str">
        <f aca="false">IFERROR(__xludf.dummyfunction("""COMPUTED_VALUE"""),"Anxious — Relaxed")</f>
        <v>Anxious — Relaxed</v>
      </c>
      <c r="BA1" s="6" t="str">
        <f aca="false">IFERROR(__xludf.dummyfunction("""COMPUTED_VALUE"""),"Calm — Agitated")</f>
        <v>Calm — Agitated</v>
      </c>
      <c r="BB1" s="6" t="str">
        <f aca="false">IFERROR(__xludf.dummyfunction("""COMPUTED_VALUE"""),"Still — Surprised")</f>
        <v>Still — Surprised</v>
      </c>
      <c r="BC1" s="6" t="str">
        <f aca="false">IFERROR(__xludf.dummyfunction("""COMPUTED_VALUE"""),"Naturalness &amp; Realism [The robot's reaction to my touch felt natural]")</f>
        <v>Naturalness &amp; Realism [The robot's reaction to my touch felt natural]</v>
      </c>
      <c r="BD1" s="6" t="str">
        <f aca="false">IFERROR(__xludf.dummyfunction("""COMPUTED_VALUE"""),"Naturalness &amp; Realism [The robot's movement made sense to me]")</f>
        <v>Naturalness &amp; Realism [The robot's movement made sense to me]</v>
      </c>
      <c r="BE1" s="6" t="str">
        <f aca="false">IFERROR(__xludf.dummyfunction("""COMPUTED_VALUE"""),"Naturalness &amp; Realism [The robot seemed to “feel” the contact in a realistic way]")</f>
        <v>Naturalness &amp; Realism [The robot seemed to “feel” the contact in a realistic way]</v>
      </c>
      <c r="BF1" s="6" t="str">
        <f aca="false">IFERROR(__xludf.dummyfunction("""COMPUTED_VALUE"""),"Safety &amp; Comfort [The robot's response speed felt appropriate]")</f>
        <v>Safety &amp; Comfort [The robot's response speed felt appropriate]</v>
      </c>
      <c r="BG1" s="6" t="str">
        <f aca="false">IFERROR(__xludf.dummyfunction("""COMPUTED_VALUE"""),"Safety &amp; Comfort [I felt in control of the interaction at all times]")</f>
        <v>Safety &amp; Comfort [I felt in control of the interaction at all times]</v>
      </c>
      <c r="BH1" s="6" t="str">
        <f aca="false">IFERROR(__xludf.dummyfunction("""COMPUTED_VALUE"""),"Safety &amp; Comfort [I would feel comfortable working near this robot]")</f>
        <v>Safety &amp; Comfort [I would feel comfortable working near this robot]</v>
      </c>
      <c r="BI1" s="6" t="str">
        <f aca="false">IFERROR(__xludf.dummyfunction("""COMPUTED_VALUE"""),"Perception [The robot's movement felt proportional to how hard I pressed]")</f>
        <v>Perception [The robot's movement felt proportional to how hard I pressed]</v>
      </c>
      <c r="BJ1" s="6" t="str">
        <f aca="false">IFERROR(__xludf.dummyfunction("""COMPUTED_VALUE"""),"Perception [The robot's behaviour reminded me of a human]")</f>
        <v>Perception [The robot's behaviour reminded me of a human]</v>
      </c>
      <c r="BK1" s="6" t="str">
        <f aca="false">IFERROR(__xludf.dummyfunction("""COMPUTED_VALUE"""),"Perception [The robot reacted as if it was avoiding discomfort or damage]")</f>
        <v>Perception [The robot reacted as if it was avoiding discomfort or damage]</v>
      </c>
      <c r="BL1" s="6" t="str">
        <f aca="false">IFERROR(__xludf.dummyfunction("""COMPUTED_VALUE"""),"Fake — Natural")</f>
        <v>Fake — Natural</v>
      </c>
      <c r="BM1" s="6" t="str">
        <f aca="false">IFERROR(__xludf.dummyfunction("""COMPUTED_VALUE"""),"Machinelike — Humanlike ")</f>
        <v>Machinelike — Humanlike </v>
      </c>
      <c r="BN1" s="6" t="str">
        <f aca="false">IFERROR(__xludf.dummyfunction("""COMPUTED_VALUE"""),"Unconscious — Conscious ")</f>
        <v>Unconscious — Conscious </v>
      </c>
      <c r="BO1" s="6" t="str">
        <f aca="false">IFERROR(__xludf.dummyfunction("""COMPUTED_VALUE"""),"Artificial — Lifelike ")</f>
        <v>Artificial — Lifelike </v>
      </c>
      <c r="BP1" s="6" t="str">
        <f aca="false">IFERROR(__xludf.dummyfunction("""COMPUTED_VALUE"""),"Moving rigidly — Moving elegantly")</f>
        <v>Moving rigidly — Moving elegantly</v>
      </c>
      <c r="BQ1" s="6" t="str">
        <f aca="false">IFERROR(__xludf.dummyfunction("""COMPUTED_VALUE"""),"Dead — Alive ")</f>
        <v>Dead — Alive </v>
      </c>
      <c r="BR1" s="6" t="str">
        <f aca="false">IFERROR(__xludf.dummyfunction("""COMPUTED_VALUE"""),"Stagnant — Lively ")</f>
        <v>Stagnant — Lively </v>
      </c>
      <c r="BS1" s="6" t="str">
        <f aca="false">IFERROR(__xludf.dummyfunction("""COMPUTED_VALUE"""),"Mechanical — Organic ")</f>
        <v>Mechanical — Organic </v>
      </c>
      <c r="BT1" s="6" t="str">
        <f aca="false">IFERROR(__xludf.dummyfunction("""COMPUTED_VALUE"""),"Artificial — Lifelike ")</f>
        <v>Artificial — Lifelike </v>
      </c>
      <c r="BU1" s="6" t="str">
        <f aca="false">IFERROR(__xludf.dummyfunction("""COMPUTED_VALUE"""),"Inert — Interactive ")</f>
        <v>Inert — Interactive </v>
      </c>
      <c r="BV1" s="6" t="str">
        <f aca="false">IFERROR(__xludf.dummyfunction("""COMPUTED_VALUE"""),"Apathetic — Responsive ")</f>
        <v>Apathetic — Responsive </v>
      </c>
      <c r="BW1" s="6" t="str">
        <f aca="false">IFERROR(__xludf.dummyfunction("""COMPUTED_VALUE"""),"Dislike — Like ")</f>
        <v>Dislike — Like </v>
      </c>
      <c r="BX1" s="6" t="str">
        <f aca="false">IFERROR(__xludf.dummyfunction("""COMPUTED_VALUE"""),"Unfriendly — Friendly ")</f>
        <v>Unfriendly — Friendly </v>
      </c>
      <c r="BY1" s="6" t="str">
        <f aca="false">IFERROR(__xludf.dummyfunction("""COMPUTED_VALUE"""),"Unkind — Kind ")</f>
        <v>Unkind — Kind </v>
      </c>
      <c r="BZ1" s="6" t="str">
        <f aca="false">IFERROR(__xludf.dummyfunction("""COMPUTED_VALUE"""),"Unpleasant — Pleasant ")</f>
        <v>Unpleasant — Pleasant </v>
      </c>
      <c r="CA1" s="6" t="str">
        <f aca="false">IFERROR(__xludf.dummyfunction("""COMPUTED_VALUE"""),"Awful — Nice ")</f>
        <v>Awful — Nice </v>
      </c>
      <c r="CB1" s="6" t="str">
        <f aca="false">IFERROR(__xludf.dummyfunction("""COMPUTED_VALUE"""),"Anxious — Relaxed")</f>
        <v>Anxious — Relaxed</v>
      </c>
      <c r="CC1" s="6" t="str">
        <f aca="false">IFERROR(__xludf.dummyfunction("""COMPUTED_VALUE"""),"Calm — Agitated")</f>
        <v>Calm — Agitated</v>
      </c>
      <c r="CD1" s="6" t="str">
        <f aca="false">IFERROR(__xludf.dummyfunction("""COMPUTED_VALUE"""),"Still — Surprised")</f>
        <v>Still — Surprised</v>
      </c>
      <c r="CE1" s="6" t="str">
        <f aca="false">IFERROR(__xludf.dummyfunction("""COMPUTED_VALUE"""),"Naturalness &amp; Realism [The robot's reaction to my touch felt natural]")</f>
        <v>Naturalness &amp; Realism [The robot's reaction to my touch felt natural]</v>
      </c>
      <c r="CF1" s="6" t="str">
        <f aca="false">IFERROR(__xludf.dummyfunction("""COMPUTED_VALUE"""),"Naturalness &amp; Realism [The robot's movement made sense to me]")</f>
        <v>Naturalness &amp; Realism [The robot's movement made sense to me]</v>
      </c>
      <c r="CG1" s="6" t="str">
        <f aca="false">IFERROR(__xludf.dummyfunction("""COMPUTED_VALUE"""),"Naturalness &amp; Realism [The robot seemed to “feel” the contact in a realistic way]")</f>
        <v>Naturalness &amp; Realism [The robot seemed to “feel” the contact in a realistic way]</v>
      </c>
      <c r="CH1" s="6" t="str">
        <f aca="false">IFERROR(__xludf.dummyfunction("""COMPUTED_VALUE"""),"Safety &amp; Comfort [The robot's response speed felt appropriate]")</f>
        <v>Safety &amp; Comfort [The robot's response speed felt appropriate]</v>
      </c>
      <c r="CI1" s="6" t="str">
        <f aca="false">IFERROR(__xludf.dummyfunction("""COMPUTED_VALUE"""),"Safety &amp; Comfort [I felt in control of the interaction at all times]")</f>
        <v>Safety &amp; Comfort [I felt in control of the interaction at all times]</v>
      </c>
      <c r="CJ1" s="6" t="str">
        <f aca="false">IFERROR(__xludf.dummyfunction("""COMPUTED_VALUE"""),"Safety &amp; Comfort [I would feel comfortable working near this robot]")</f>
        <v>Safety &amp; Comfort [I would feel comfortable working near this robot]</v>
      </c>
      <c r="CK1" s="6" t="str">
        <f aca="false">IFERROR(__xludf.dummyfunction("""COMPUTED_VALUE"""),"Perception [The robot's movement felt proportional to how hard I pressed]")</f>
        <v>Perception [The robot's movement felt proportional to how hard I pressed]</v>
      </c>
      <c r="CL1" s="6" t="str">
        <f aca="false">IFERROR(__xludf.dummyfunction("""COMPUTED_VALUE"""),"Perception [The robot's behaviour reminded me of a human]")</f>
        <v>Perception [The robot's behaviour reminded me of a human]</v>
      </c>
      <c r="CM1" s="6" t="str">
        <f aca="false">IFERROR(__xludf.dummyfunction("""COMPUTED_VALUE"""),"Perception [The robot reacted as if it was avoiding discomfort or damage]")</f>
        <v>Perception [The robot reacted as if it was avoiding discomfort or damage]</v>
      </c>
      <c r="CN1" s="6" t="str">
        <f aca="false">IFERROR(__xludf.dummyfunction("""COMPUTED_VALUE"""),"Which interaction felt more natural overall?")</f>
        <v>Which interaction felt more natural overall?</v>
      </c>
      <c r="CO1" s="6" t="str">
        <f aca="false">IFERROR(__xludf.dummyfunction("""COMPUTED_VALUE"""),"Which robot behavior felt the most human-like?")</f>
        <v>Which robot behavior felt the most human-like?</v>
      </c>
      <c r="CP1" s="6" t="str">
        <f aca="false">IFERROR(__xludf.dummyfunction("""COMPUTED_VALUE"""),"Which condition felt safer?")</f>
        <v>Which condition felt safer?</v>
      </c>
      <c r="CQ1" s="6" t="str">
        <f aca="false">IFERROR(__xludf.dummyfunction("""COMPUTED_VALUE"""),"Which condition reacted most appropriately to touch?")</f>
        <v>Which condition reacted most appropriately to touch?</v>
      </c>
      <c r="CR1" s="6" t="str">
        <f aca="false">IFERROR(__xludf.dummyfunction("""COMPUTED_VALUE"""),"What did you like most about the robot’s behavior?")</f>
        <v>What did you like most about the robot’s behavior?</v>
      </c>
      <c r="CS1" s="6" t="str">
        <f aca="false">IFERROR(__xludf.dummyfunction("""COMPUTED_VALUE"""),"What felt unnatural or uncomfortable during the interaction?")</f>
        <v>What felt unnatural or uncomfortable during the interaction?</v>
      </c>
      <c r="CT1" s="6" t="str">
        <f aca="false">IFERROR(__xludf.dummyfunction("""COMPUTED_VALUE"""),"Please explain your preference (or lack of preference) between the conditions. ")</f>
        <v>Please explain your preference (or lack of preference) between the conditions. </v>
      </c>
      <c r="CU1" s="6" t="str">
        <f aca="false">IFERROR(__xludf.dummyfunction("""COMPUTED_VALUE"""),"Do you have suggestions for improving the robot’s reactions?")</f>
        <v>Do you have suggestions for improving the robot’s reactions?</v>
      </c>
    </row>
    <row r="2" customFormat="false" ht="15.75" hidden="false" customHeight="false" outlineLevel="0" collapsed="false">
      <c r="A2" s="7" t="n">
        <f aca="false">IFERROR(__xludf.dummyfunction("""COMPUTED_VALUE"""),46160.5062586111)</f>
        <v>46160.50626</v>
      </c>
      <c r="B2" s="6" t="n">
        <f aca="false">IFERROR(__xludf.dummyfunction("""COMPUTED_VALUE"""),1)</f>
        <v>1</v>
      </c>
      <c r="C2" s="6" t="n">
        <f aca="false">IFERROR(__xludf.dummyfunction("""COMPUTED_VALUE"""),1)</f>
        <v>1</v>
      </c>
      <c r="D2" s="6" t="n">
        <f aca="false">IFERROR(__xludf.dummyfunction("""COMPUTED_VALUE"""),28)</f>
        <v>28</v>
      </c>
      <c r="E2" s="6" t="str">
        <f aca="false">IFERROR(__xludf.dummyfunction("""COMPUTED_VALUE"""),"Male")</f>
        <v>Male</v>
      </c>
      <c r="F2" s="6" t="str">
        <f aca="false">IFERROR(__xludf.dummyfunction("""COMPUTED_VALUE"""),"Sometimes (monthly)")</f>
        <v>Sometimes (monthly)</v>
      </c>
      <c r="G2" s="6" t="str">
        <f aca="false">IFERROR(__xludf.dummyfunction("""COMPUTED_VALUE"""),"Yes - briefly")</f>
        <v>Yes - briefly</v>
      </c>
      <c r="H2" s="6" t="n">
        <f aca="false">IFERROR(__xludf.dummyfunction("""COMPUTED_VALUE"""),5)</f>
        <v>5</v>
      </c>
      <c r="I2" s="6" t="n">
        <f aca="false">IFERROR(__xludf.dummyfunction("""COMPUTED_VALUE"""),3)</f>
        <v>3</v>
      </c>
      <c r="J2" s="6" t="n">
        <f aca="false">IFERROR(__xludf.dummyfunction("""COMPUTED_VALUE"""),2)</f>
        <v>2</v>
      </c>
      <c r="K2" s="6" t="n">
        <f aca="false">IFERROR(__xludf.dummyfunction("""COMPUTED_VALUE"""),2)</f>
        <v>2</v>
      </c>
      <c r="L2" s="6" t="n">
        <f aca="false">IFERROR(__xludf.dummyfunction("""COMPUTED_VALUE"""),4)</f>
        <v>4</v>
      </c>
      <c r="M2" s="6" t="n">
        <f aca="false">IFERROR(__xludf.dummyfunction("""COMPUTED_VALUE"""),2)</f>
        <v>2</v>
      </c>
      <c r="N2" s="6" t="n">
        <f aca="false">IFERROR(__xludf.dummyfunction("""COMPUTED_VALUE"""),3)</f>
        <v>3</v>
      </c>
      <c r="O2" s="6" t="n">
        <f aca="false">IFERROR(__xludf.dummyfunction("""COMPUTED_VALUE"""),4)</f>
        <v>4</v>
      </c>
      <c r="P2" s="6" t="n">
        <f aca="false">IFERROR(__xludf.dummyfunction("""COMPUTED_VALUE"""),2)</f>
        <v>2</v>
      </c>
      <c r="Q2" s="6" t="n">
        <f aca="false">IFERROR(__xludf.dummyfunction("""COMPUTED_VALUE"""),2)</f>
        <v>2</v>
      </c>
      <c r="R2" s="6" t="n">
        <f aca="false">IFERROR(__xludf.dummyfunction("""COMPUTED_VALUE"""),4)</f>
        <v>4</v>
      </c>
      <c r="S2" s="6" t="n">
        <f aca="false">IFERROR(__xludf.dummyfunction("""COMPUTED_VALUE"""),2)</f>
        <v>2</v>
      </c>
      <c r="T2" s="6" t="n">
        <f aca="false">IFERROR(__xludf.dummyfunction("""COMPUTED_VALUE"""),3)</f>
        <v>3</v>
      </c>
      <c r="U2" s="6" t="n">
        <f aca="false">IFERROR(__xludf.dummyfunction("""COMPUTED_VALUE"""),4)</f>
        <v>4</v>
      </c>
      <c r="V2" s="6" t="n">
        <f aca="false">IFERROR(__xludf.dummyfunction("""COMPUTED_VALUE"""),3)</f>
        <v>3</v>
      </c>
      <c r="W2" s="6" t="n">
        <f aca="false">IFERROR(__xludf.dummyfunction("""COMPUTED_VALUE"""),4)</f>
        <v>4</v>
      </c>
      <c r="X2" s="6" t="n">
        <f aca="false">IFERROR(__xludf.dummyfunction("""COMPUTED_VALUE"""),4)</f>
        <v>4</v>
      </c>
      <c r="Y2" s="6" t="n">
        <f aca="false">IFERROR(__xludf.dummyfunction("""COMPUTED_VALUE"""),3)</f>
        <v>3</v>
      </c>
      <c r="Z2" s="6" t="n">
        <f aca="false">IFERROR(__xludf.dummyfunction("""COMPUTED_VALUE"""),4)</f>
        <v>4</v>
      </c>
      <c r="AA2" s="6" t="n">
        <f aca="false">IFERROR(__xludf.dummyfunction("""COMPUTED_VALUE"""),3)</f>
        <v>3</v>
      </c>
      <c r="AB2" s="6" t="n">
        <f aca="false">IFERROR(__xludf.dummyfunction("""COMPUTED_VALUE"""),3)</f>
        <v>3</v>
      </c>
      <c r="AC2" s="6" t="n">
        <f aca="false">IFERROR(__xludf.dummyfunction("""COMPUTED_VALUE"""),2)</f>
        <v>2</v>
      </c>
      <c r="AD2" s="6" t="n">
        <f aca="false">IFERROR(__xludf.dummyfunction("""COMPUTED_VALUE"""),3)</f>
        <v>3</v>
      </c>
      <c r="AE2" s="6" t="n">
        <f aca="false">IFERROR(__xludf.dummyfunction("""COMPUTED_VALUE"""),3)</f>
        <v>3</v>
      </c>
      <c r="AF2" s="6" t="n">
        <f aca="false">IFERROR(__xludf.dummyfunction("""COMPUTED_VALUE"""),2)</f>
        <v>2</v>
      </c>
      <c r="AG2" s="6" t="n">
        <f aca="false">IFERROR(__xludf.dummyfunction("""COMPUTED_VALUE"""),3)</f>
        <v>3</v>
      </c>
      <c r="AH2" s="6" t="n">
        <f aca="false">IFERROR(__xludf.dummyfunction("""COMPUTED_VALUE"""),2)</f>
        <v>2</v>
      </c>
      <c r="AI2" s="6" t="n">
        <f aca="false">IFERROR(__xludf.dummyfunction("""COMPUTED_VALUE"""),4)</f>
        <v>4</v>
      </c>
      <c r="AJ2" s="6" t="n">
        <f aca="false">IFERROR(__xludf.dummyfunction("""COMPUTED_VALUE"""),4)</f>
        <v>4</v>
      </c>
      <c r="AK2" s="6" t="n">
        <f aca="false">IFERROR(__xludf.dummyfunction("""COMPUTED_VALUE"""),2)</f>
        <v>2</v>
      </c>
      <c r="AL2" s="6" t="n">
        <f aca="false">IFERROR(__xludf.dummyfunction("""COMPUTED_VALUE"""),2)</f>
        <v>2</v>
      </c>
      <c r="AM2" s="6" t="n">
        <f aca="false">IFERROR(__xludf.dummyfunction("""COMPUTED_VALUE"""),3)</f>
        <v>3</v>
      </c>
      <c r="AN2" s="6" t="n">
        <f aca="false">IFERROR(__xludf.dummyfunction("""COMPUTED_VALUE"""),1)</f>
        <v>1</v>
      </c>
      <c r="AO2" s="6" t="n">
        <f aca="false">IFERROR(__xludf.dummyfunction("""COMPUTED_VALUE"""),2)</f>
        <v>2</v>
      </c>
      <c r="AP2" s="6" t="n">
        <f aca="false">IFERROR(__xludf.dummyfunction("""COMPUTED_VALUE"""),2)</f>
        <v>2</v>
      </c>
      <c r="AQ2" s="6" t="n">
        <f aca="false">IFERROR(__xludf.dummyfunction("""COMPUTED_VALUE"""),2)</f>
        <v>2</v>
      </c>
      <c r="AR2" s="6" t="n">
        <f aca="false">IFERROR(__xludf.dummyfunction("""COMPUTED_VALUE"""),2)</f>
        <v>2</v>
      </c>
      <c r="AS2" s="6" t="n">
        <f aca="false">IFERROR(__xludf.dummyfunction("""COMPUTED_VALUE"""),3)</f>
        <v>3</v>
      </c>
      <c r="AT2" s="6" t="n">
        <f aca="false">IFERROR(__xludf.dummyfunction("""COMPUTED_VALUE"""),3)</f>
        <v>3</v>
      </c>
      <c r="AU2" s="6" t="n">
        <f aca="false">IFERROR(__xludf.dummyfunction("""COMPUTED_VALUE"""),2)</f>
        <v>2</v>
      </c>
      <c r="AV2" s="6" t="n">
        <f aca="false">IFERROR(__xludf.dummyfunction("""COMPUTED_VALUE"""),2)</f>
        <v>2</v>
      </c>
      <c r="AW2" s="6" t="n">
        <f aca="false">IFERROR(__xludf.dummyfunction("""COMPUTED_VALUE"""),2)</f>
        <v>2</v>
      </c>
      <c r="AX2" s="6" t="n">
        <f aca="false">IFERROR(__xludf.dummyfunction("""COMPUTED_VALUE"""),3)</f>
        <v>3</v>
      </c>
      <c r="AY2" s="6" t="n">
        <f aca="false">IFERROR(__xludf.dummyfunction("""COMPUTED_VALUE"""),2)</f>
        <v>2</v>
      </c>
      <c r="AZ2" s="6" t="n">
        <f aca="false">IFERROR(__xludf.dummyfunction("""COMPUTED_VALUE"""),2)</f>
        <v>2</v>
      </c>
      <c r="BA2" s="6" t="n">
        <f aca="false">IFERROR(__xludf.dummyfunction("""COMPUTED_VALUE"""),5)</f>
        <v>5</v>
      </c>
      <c r="BB2" s="6" t="n">
        <f aca="false">IFERROR(__xludf.dummyfunction("""COMPUTED_VALUE"""),4)</f>
        <v>4</v>
      </c>
      <c r="BC2" s="6" t="n">
        <f aca="false">IFERROR(__xludf.dummyfunction("""COMPUTED_VALUE"""),4)</f>
        <v>4</v>
      </c>
      <c r="BD2" s="6" t="n">
        <f aca="false">IFERROR(__xludf.dummyfunction("""COMPUTED_VALUE"""),2)</f>
        <v>2</v>
      </c>
      <c r="BE2" s="6" t="n">
        <f aca="false">IFERROR(__xludf.dummyfunction("""COMPUTED_VALUE"""),3)</f>
        <v>3</v>
      </c>
      <c r="BF2" s="6" t="str">
        <f aca="false">IFERROR(__xludf.dummyfunction("""COMPUTED_VALUE"""),"1 (Strongly Disagree)")</f>
        <v>1 (Strongly Disagree)</v>
      </c>
      <c r="BG2" s="6" t="n">
        <f aca="false">IFERROR(__xludf.dummyfunction("""COMPUTED_VALUE"""),2)</f>
        <v>2</v>
      </c>
      <c r="BH2" s="6" t="n">
        <f aca="false">IFERROR(__xludf.dummyfunction("""COMPUTED_VALUE"""),2)</f>
        <v>2</v>
      </c>
      <c r="BI2" s="6" t="n">
        <f aca="false">IFERROR(__xludf.dummyfunction("""COMPUTED_VALUE"""),3)</f>
        <v>3</v>
      </c>
      <c r="BJ2" s="6" t="n">
        <f aca="false">IFERROR(__xludf.dummyfunction("""COMPUTED_VALUE"""),2)</f>
        <v>2</v>
      </c>
      <c r="BK2" s="6" t="n">
        <f aca="false">IFERROR(__xludf.dummyfunction("""COMPUTED_VALUE"""),4)</f>
        <v>4</v>
      </c>
      <c r="BL2" s="6" t="n">
        <f aca="false">IFERROR(__xludf.dummyfunction("""COMPUTED_VALUE"""),4)</f>
        <v>4</v>
      </c>
      <c r="BM2" s="6" t="n">
        <f aca="false">IFERROR(__xludf.dummyfunction("""COMPUTED_VALUE"""),4)</f>
        <v>4</v>
      </c>
      <c r="BN2" s="6" t="n">
        <f aca="false">IFERROR(__xludf.dummyfunction("""COMPUTED_VALUE"""),3)</f>
        <v>3</v>
      </c>
      <c r="BO2" s="6" t="n">
        <f aca="false">IFERROR(__xludf.dummyfunction("""COMPUTED_VALUE"""),4)</f>
        <v>4</v>
      </c>
      <c r="BP2" s="6" t="n">
        <f aca="false">IFERROR(__xludf.dummyfunction("""COMPUTED_VALUE"""),4)</f>
        <v>4</v>
      </c>
      <c r="BQ2" s="6" t="n">
        <f aca="false">IFERROR(__xludf.dummyfunction("""COMPUTED_VALUE"""),4)</f>
        <v>4</v>
      </c>
      <c r="BR2" s="6" t="n">
        <f aca="false">IFERROR(__xludf.dummyfunction("""COMPUTED_VALUE"""),3)</f>
        <v>3</v>
      </c>
      <c r="BS2" s="6" t="n">
        <f aca="false">IFERROR(__xludf.dummyfunction("""COMPUTED_VALUE"""),3)</f>
        <v>3</v>
      </c>
      <c r="BT2" s="6" t="n">
        <f aca="false">IFERROR(__xludf.dummyfunction("""COMPUTED_VALUE"""),3)</f>
        <v>3</v>
      </c>
      <c r="BU2" s="6" t="n">
        <f aca="false">IFERROR(__xludf.dummyfunction("""COMPUTED_VALUE"""),4)</f>
        <v>4</v>
      </c>
      <c r="BV2" s="6" t="n">
        <f aca="false">IFERROR(__xludf.dummyfunction("""COMPUTED_VALUE"""),4)</f>
        <v>4</v>
      </c>
      <c r="BW2" s="6" t="n">
        <f aca="false">IFERROR(__xludf.dummyfunction("""COMPUTED_VALUE"""),4)</f>
        <v>4</v>
      </c>
      <c r="BX2" s="6" t="n">
        <f aca="false">IFERROR(__xludf.dummyfunction("""COMPUTED_VALUE"""),4)</f>
        <v>4</v>
      </c>
      <c r="BY2" s="6" t="n">
        <f aca="false">IFERROR(__xludf.dummyfunction("""COMPUTED_VALUE"""),4)</f>
        <v>4</v>
      </c>
      <c r="BZ2" s="6" t="n">
        <f aca="false">IFERROR(__xludf.dummyfunction("""COMPUTED_VALUE"""),4)</f>
        <v>4</v>
      </c>
      <c r="CA2" s="6" t="n">
        <f aca="false">IFERROR(__xludf.dummyfunction("""COMPUTED_VALUE"""),4)</f>
        <v>4</v>
      </c>
      <c r="CB2" s="6" t="n">
        <f aca="false">IFERROR(__xludf.dummyfunction("""COMPUTED_VALUE"""),4)</f>
        <v>4</v>
      </c>
      <c r="CC2" s="6" t="n">
        <f aca="false">IFERROR(__xludf.dummyfunction("""COMPUTED_VALUE"""),2)</f>
        <v>2</v>
      </c>
      <c r="CD2" s="6" t="n">
        <f aca="false">IFERROR(__xludf.dummyfunction("""COMPUTED_VALUE"""),2)</f>
        <v>2</v>
      </c>
      <c r="CE2" s="6" t="n">
        <f aca="false">IFERROR(__xludf.dummyfunction("""COMPUTED_VALUE"""),4)</f>
        <v>4</v>
      </c>
      <c r="CF2" s="6" t="n">
        <f aca="false">IFERROR(__xludf.dummyfunction("""COMPUTED_VALUE"""),4)</f>
        <v>4</v>
      </c>
      <c r="CG2" s="6" t="n">
        <f aca="false">IFERROR(__xludf.dummyfunction("""COMPUTED_VALUE"""),4)</f>
        <v>4</v>
      </c>
      <c r="CH2" s="6" t="n">
        <f aca="false">IFERROR(__xludf.dummyfunction("""COMPUTED_VALUE"""),3)</f>
        <v>3</v>
      </c>
      <c r="CI2" s="6" t="n">
        <f aca="false">IFERROR(__xludf.dummyfunction("""COMPUTED_VALUE"""),4)</f>
        <v>4</v>
      </c>
      <c r="CJ2" s="6" t="n">
        <f aca="false">IFERROR(__xludf.dummyfunction("""COMPUTED_VALUE"""),4)</f>
        <v>4</v>
      </c>
      <c r="CK2" s="6" t="n">
        <f aca="false">IFERROR(__xludf.dummyfunction("""COMPUTED_VALUE"""),2)</f>
        <v>2</v>
      </c>
      <c r="CL2" s="6" t="n">
        <f aca="false">IFERROR(__xludf.dummyfunction("""COMPUTED_VALUE"""),3)</f>
        <v>3</v>
      </c>
      <c r="CM2" s="6" t="n">
        <f aca="false">IFERROR(__xludf.dummyfunction("""COMPUTED_VALUE"""),3)</f>
        <v>3</v>
      </c>
      <c r="CN2" s="6" t="str">
        <f aca="false">IFERROR(__xludf.dummyfunction("""COMPUTED_VALUE"""),"Condition 3")</f>
        <v>Condition 3</v>
      </c>
      <c r="CO2" s="6" t="str">
        <f aca="false">IFERROR(__xludf.dummyfunction("""COMPUTED_VALUE"""),"No preference")</f>
        <v>No preference</v>
      </c>
      <c r="CP2" s="6" t="str">
        <f aca="false">IFERROR(__xludf.dummyfunction("""COMPUTED_VALUE"""),"Condition 3")</f>
        <v>Condition 3</v>
      </c>
      <c r="CQ2" s="6" t="str">
        <f aca="false">IFERROR(__xludf.dummyfunction("""COMPUTED_VALUE"""),"Condition 3")</f>
        <v>Condition 3</v>
      </c>
      <c r="CR2" s="6" t="str">
        <f aca="false">IFERROR(__xludf.dummyfunction("""COMPUTED_VALUE"""),"avoid collision")</f>
        <v>avoid collision</v>
      </c>
      <c r="CS2" s="6" t="str">
        <f aca="false">IFERROR(__xludf.dummyfunction("""COMPUTED_VALUE"""),"sometimes the robot move faster after i touched it")</f>
        <v>sometimes the robot move faster after i touched it</v>
      </c>
      <c r="CT2" s="6" t="str">
        <f aca="false">IFERROR(__xludf.dummyfunction("""COMPUTED_VALUE"""),"condition 3 is better. It make me feel more comfortable and safe")</f>
        <v>condition 3 is better. It make me feel more comfortable and safe</v>
      </c>
      <c r="CU2" s="6" t="str">
        <f aca="false">IFERROR(__xludf.dummyfunction("""COMPUTED_VALUE"""),"if it can move opposite direction against I touched direction ")</f>
        <v>if it can move opposite direction against I touched direction </v>
      </c>
    </row>
    <row r="3" customFormat="false" ht="15.75" hidden="false" customHeight="false" outlineLevel="0" collapsed="false">
      <c r="A3" s="7" t="n">
        <f aca="false">IFERROR(__xludf.dummyfunction("""COMPUTED_VALUE"""),46160.6630376042)</f>
        <v>46160.66304</v>
      </c>
      <c r="B3" s="6" t="n">
        <f aca="false">IFERROR(__xludf.dummyfunction("""COMPUTED_VALUE"""),4)</f>
        <v>4</v>
      </c>
      <c r="C3" s="6" t="n">
        <f aca="false">IFERROR(__xludf.dummyfunction("""COMPUTED_VALUE"""),1)</f>
        <v>1</v>
      </c>
      <c r="D3" s="6" t="n">
        <f aca="false">IFERROR(__xludf.dummyfunction("""COMPUTED_VALUE"""),38)</f>
        <v>38</v>
      </c>
      <c r="E3" s="6" t="str">
        <f aca="false">IFERROR(__xludf.dummyfunction("""COMPUTED_VALUE"""),"Male")</f>
        <v>Male</v>
      </c>
      <c r="F3" s="6" t="str">
        <f aca="false">IFERROR(__xludf.dummyfunction("""COMPUTED_VALUE"""),"Sometimes (monthly)")</f>
        <v>Sometimes (monthly)</v>
      </c>
      <c r="G3" s="6" t="str">
        <f aca="false">IFERROR(__xludf.dummyfunction("""COMPUTED_VALUE"""),"Yes - extensively")</f>
        <v>Yes - extensively</v>
      </c>
      <c r="H3" s="6" t="n">
        <f aca="false">IFERROR(__xludf.dummyfunction("""COMPUTED_VALUE"""),4)</f>
        <v>4</v>
      </c>
      <c r="I3" s="6" t="n">
        <f aca="false">IFERROR(__xludf.dummyfunction("""COMPUTED_VALUE"""),2)</f>
        <v>2</v>
      </c>
      <c r="J3" s="6" t="n">
        <f aca="false">IFERROR(__xludf.dummyfunction("""COMPUTED_VALUE"""),1)</f>
        <v>1</v>
      </c>
      <c r="K3" s="6" t="n">
        <f aca="false">IFERROR(__xludf.dummyfunction("""COMPUTED_VALUE"""),5)</f>
        <v>5</v>
      </c>
      <c r="L3" s="6" t="n">
        <f aca="false">IFERROR(__xludf.dummyfunction("""COMPUTED_VALUE"""),2)</f>
        <v>2</v>
      </c>
      <c r="M3" s="6" t="n">
        <f aca="false">IFERROR(__xludf.dummyfunction("""COMPUTED_VALUE"""),3)</f>
        <v>3</v>
      </c>
      <c r="N3" s="6" t="n">
        <f aca="false">IFERROR(__xludf.dummyfunction("""COMPUTED_VALUE"""),4)</f>
        <v>4</v>
      </c>
      <c r="O3" s="6" t="n">
        <f aca="false">IFERROR(__xludf.dummyfunction("""COMPUTED_VALUE"""),4)</f>
        <v>4</v>
      </c>
      <c r="P3" s="6" t="n">
        <f aca="false">IFERROR(__xludf.dummyfunction("""COMPUTED_VALUE"""),1)</f>
        <v>1</v>
      </c>
      <c r="Q3" s="6" t="n">
        <f aca="false">IFERROR(__xludf.dummyfunction("""COMPUTED_VALUE"""),1)</f>
        <v>1</v>
      </c>
      <c r="R3" s="6" t="n">
        <f aca="false">IFERROR(__xludf.dummyfunction("""COMPUTED_VALUE"""),5)</f>
        <v>5</v>
      </c>
      <c r="S3" s="6" t="n">
        <f aca="false">IFERROR(__xludf.dummyfunction("""COMPUTED_VALUE"""),5)</f>
        <v>5</v>
      </c>
      <c r="T3" s="6" t="n">
        <f aca="false">IFERROR(__xludf.dummyfunction("""COMPUTED_VALUE"""),3)</f>
        <v>3</v>
      </c>
      <c r="U3" s="6" t="n">
        <f aca="false">IFERROR(__xludf.dummyfunction("""COMPUTED_VALUE"""),3)</f>
        <v>3</v>
      </c>
      <c r="V3" s="6" t="n">
        <f aca="false">IFERROR(__xludf.dummyfunction("""COMPUTED_VALUE"""),3)</f>
        <v>3</v>
      </c>
      <c r="W3" s="6" t="n">
        <f aca="false">IFERROR(__xludf.dummyfunction("""COMPUTED_VALUE"""),3)</f>
        <v>3</v>
      </c>
      <c r="X3" s="6" t="n">
        <f aca="false">IFERROR(__xludf.dummyfunction("""COMPUTED_VALUE"""),3)</f>
        <v>3</v>
      </c>
      <c r="Y3" s="6" t="n">
        <f aca="false">IFERROR(__xludf.dummyfunction("""COMPUTED_VALUE"""),2)</f>
        <v>2</v>
      </c>
      <c r="Z3" s="6" t="n">
        <f aca="false">IFERROR(__xludf.dummyfunction("""COMPUTED_VALUE"""),2)</f>
        <v>2</v>
      </c>
      <c r="AA3" s="6" t="n">
        <f aca="false">IFERROR(__xludf.dummyfunction("""COMPUTED_VALUE"""),4)</f>
        <v>4</v>
      </c>
      <c r="AB3" s="6" t="n">
        <f aca="false">IFERROR(__xludf.dummyfunction("""COMPUTED_VALUE"""),2)</f>
        <v>2</v>
      </c>
      <c r="AC3" s="6" t="str">
        <f aca="false">IFERROR(__xludf.dummyfunction("""COMPUTED_VALUE"""),"1 (Strongly Disagree)")</f>
        <v>1 (Strongly Disagree)</v>
      </c>
      <c r="AD3" s="6" t="n">
        <f aca="false">IFERROR(__xludf.dummyfunction("""COMPUTED_VALUE"""),2)</f>
        <v>2</v>
      </c>
      <c r="AE3" s="6" t="n">
        <f aca="false">IFERROR(__xludf.dummyfunction("""COMPUTED_VALUE"""),2)</f>
        <v>2</v>
      </c>
      <c r="AF3" s="6" t="str">
        <f aca="false">IFERROR(__xludf.dummyfunction("""COMPUTED_VALUE"""),"1 (Strongly Disagree)")</f>
        <v>1 (Strongly Disagree)</v>
      </c>
      <c r="AG3" s="6" t="n">
        <f aca="false">IFERROR(__xludf.dummyfunction("""COMPUTED_VALUE"""),3)</f>
        <v>3</v>
      </c>
      <c r="AH3" s="6" t="n">
        <f aca="false">IFERROR(__xludf.dummyfunction("""COMPUTED_VALUE"""),2)</f>
        <v>2</v>
      </c>
      <c r="AI3" s="6" t="n">
        <f aca="false">IFERROR(__xludf.dummyfunction("""COMPUTED_VALUE"""),4)</f>
        <v>4</v>
      </c>
      <c r="AJ3" s="6" t="n">
        <f aca="false">IFERROR(__xludf.dummyfunction("""COMPUTED_VALUE"""),3)</f>
        <v>3</v>
      </c>
      <c r="AK3" s="6" t="n">
        <f aca="false">IFERROR(__xludf.dummyfunction("""COMPUTED_VALUE"""),2)</f>
        <v>2</v>
      </c>
      <c r="AL3" s="6" t="n">
        <f aca="false">IFERROR(__xludf.dummyfunction("""COMPUTED_VALUE"""),4)</f>
        <v>4</v>
      </c>
      <c r="AM3" s="6" t="n">
        <f aca="false">IFERROR(__xludf.dummyfunction("""COMPUTED_VALUE"""),1)</f>
        <v>1</v>
      </c>
      <c r="AN3" s="6" t="n">
        <f aca="false">IFERROR(__xludf.dummyfunction("""COMPUTED_VALUE"""),1)</f>
        <v>1</v>
      </c>
      <c r="AO3" s="6" t="n">
        <f aca="false">IFERROR(__xludf.dummyfunction("""COMPUTED_VALUE"""),3)</f>
        <v>3</v>
      </c>
      <c r="AP3" s="6" t="n">
        <f aca="false">IFERROR(__xludf.dummyfunction("""COMPUTED_VALUE"""),3)</f>
        <v>3</v>
      </c>
      <c r="AQ3" s="6" t="n">
        <f aca="false">IFERROR(__xludf.dummyfunction("""COMPUTED_VALUE"""),1)</f>
        <v>1</v>
      </c>
      <c r="AR3" s="6" t="n">
        <f aca="false">IFERROR(__xludf.dummyfunction("""COMPUTED_VALUE"""),2)</f>
        <v>2</v>
      </c>
      <c r="AS3" s="6" t="n">
        <f aca="false">IFERROR(__xludf.dummyfunction("""COMPUTED_VALUE"""),3)</f>
        <v>3</v>
      </c>
      <c r="AT3" s="6" t="n">
        <f aca="false">IFERROR(__xludf.dummyfunction("""COMPUTED_VALUE"""),4)</f>
        <v>4</v>
      </c>
      <c r="AU3" s="6" t="n">
        <f aca="false">IFERROR(__xludf.dummyfunction("""COMPUTED_VALUE"""),3)</f>
        <v>3</v>
      </c>
      <c r="AV3" s="6" t="n">
        <f aca="false">IFERROR(__xludf.dummyfunction("""COMPUTED_VALUE"""),3)</f>
        <v>3</v>
      </c>
      <c r="AW3" s="6" t="n">
        <f aca="false">IFERROR(__xludf.dummyfunction("""COMPUTED_VALUE"""),3)</f>
        <v>3</v>
      </c>
      <c r="AX3" s="6" t="n">
        <f aca="false">IFERROR(__xludf.dummyfunction("""COMPUTED_VALUE"""),3)</f>
        <v>3</v>
      </c>
      <c r="AY3" s="6" t="n">
        <f aca="false">IFERROR(__xludf.dummyfunction("""COMPUTED_VALUE"""),3)</f>
        <v>3</v>
      </c>
      <c r="AZ3" s="6" t="n">
        <f aca="false">IFERROR(__xludf.dummyfunction("""COMPUTED_VALUE"""),3)</f>
        <v>3</v>
      </c>
      <c r="BA3" s="6" t="n">
        <f aca="false">IFERROR(__xludf.dummyfunction("""COMPUTED_VALUE"""),3)</f>
        <v>3</v>
      </c>
      <c r="BB3" s="6" t="n">
        <f aca="false">IFERROR(__xludf.dummyfunction("""COMPUTED_VALUE"""),3)</f>
        <v>3</v>
      </c>
      <c r="BC3" s="6" t="n">
        <f aca="false">IFERROR(__xludf.dummyfunction("""COMPUTED_VALUE"""),4)</f>
        <v>4</v>
      </c>
      <c r="BD3" s="6" t="n">
        <f aca="false">IFERROR(__xludf.dummyfunction("""COMPUTED_VALUE"""),4)</f>
        <v>4</v>
      </c>
      <c r="BE3" s="6" t="n">
        <f aca="false">IFERROR(__xludf.dummyfunction("""COMPUTED_VALUE"""),4)</f>
        <v>4</v>
      </c>
      <c r="BF3" s="6" t="n">
        <f aca="false">IFERROR(__xludf.dummyfunction("""COMPUTED_VALUE"""),4)</f>
        <v>4</v>
      </c>
      <c r="BG3" s="6" t="n">
        <f aca="false">IFERROR(__xludf.dummyfunction("""COMPUTED_VALUE"""),4)</f>
        <v>4</v>
      </c>
      <c r="BH3" s="6" t="n">
        <f aca="false">IFERROR(__xludf.dummyfunction("""COMPUTED_VALUE"""),4)</f>
        <v>4</v>
      </c>
      <c r="BI3" s="6" t="n">
        <f aca="false">IFERROR(__xludf.dummyfunction("""COMPUTED_VALUE"""),4)</f>
        <v>4</v>
      </c>
      <c r="BJ3" s="6" t="n">
        <f aca="false">IFERROR(__xludf.dummyfunction("""COMPUTED_VALUE"""),2)</f>
        <v>2</v>
      </c>
      <c r="BK3" s="6" t="n">
        <f aca="false">IFERROR(__xludf.dummyfunction("""COMPUTED_VALUE"""),4)</f>
        <v>4</v>
      </c>
      <c r="BL3" s="6" t="n">
        <f aca="false">IFERROR(__xludf.dummyfunction("""COMPUTED_VALUE"""),1)</f>
        <v>1</v>
      </c>
      <c r="BM3" s="6" t="n">
        <f aca="false">IFERROR(__xludf.dummyfunction("""COMPUTED_VALUE"""),1)</f>
        <v>1</v>
      </c>
      <c r="BN3" s="6" t="n">
        <f aca="false">IFERROR(__xludf.dummyfunction("""COMPUTED_VALUE"""),1)</f>
        <v>1</v>
      </c>
      <c r="BO3" s="6" t="n">
        <f aca="false">IFERROR(__xludf.dummyfunction("""COMPUTED_VALUE"""),1)</f>
        <v>1</v>
      </c>
      <c r="BP3" s="6" t="n">
        <f aca="false">IFERROR(__xludf.dummyfunction("""COMPUTED_VALUE"""),1)</f>
        <v>1</v>
      </c>
      <c r="BQ3" s="6" t="n">
        <f aca="false">IFERROR(__xludf.dummyfunction("""COMPUTED_VALUE"""),5)</f>
        <v>5</v>
      </c>
      <c r="BR3" s="6" t="n">
        <f aca="false">IFERROR(__xludf.dummyfunction("""COMPUTED_VALUE"""),4)</f>
        <v>4</v>
      </c>
      <c r="BS3" s="6" t="n">
        <f aca="false">IFERROR(__xludf.dummyfunction("""COMPUTED_VALUE"""),1)</f>
        <v>1</v>
      </c>
      <c r="BT3" s="6" t="n">
        <f aca="false">IFERROR(__xludf.dummyfunction("""COMPUTED_VALUE"""),1)</f>
        <v>1</v>
      </c>
      <c r="BU3" s="6" t="n">
        <f aca="false">IFERROR(__xludf.dummyfunction("""COMPUTED_VALUE"""),3)</f>
        <v>3</v>
      </c>
      <c r="BV3" s="6" t="n">
        <f aca="false">IFERROR(__xludf.dummyfunction("""COMPUTED_VALUE"""),5)</f>
        <v>5</v>
      </c>
      <c r="BW3" s="6" t="n">
        <f aca="false">IFERROR(__xludf.dummyfunction("""COMPUTED_VALUE"""),2)</f>
        <v>2</v>
      </c>
      <c r="BX3" s="6" t="n">
        <f aca="false">IFERROR(__xludf.dummyfunction("""COMPUTED_VALUE"""),2)</f>
        <v>2</v>
      </c>
      <c r="BY3" s="6" t="n">
        <f aca="false">IFERROR(__xludf.dummyfunction("""COMPUTED_VALUE"""),2)</f>
        <v>2</v>
      </c>
      <c r="BZ3" s="6" t="n">
        <f aca="false">IFERROR(__xludf.dummyfunction("""COMPUTED_VALUE"""),2)</f>
        <v>2</v>
      </c>
      <c r="CA3" s="6" t="n">
        <f aca="false">IFERROR(__xludf.dummyfunction("""COMPUTED_VALUE"""),2)</f>
        <v>2</v>
      </c>
      <c r="CB3" s="6" t="n">
        <f aca="false">IFERROR(__xludf.dummyfunction("""COMPUTED_VALUE"""),2)</f>
        <v>2</v>
      </c>
      <c r="CC3" s="6" t="n">
        <f aca="false">IFERROR(__xludf.dummyfunction("""COMPUTED_VALUE"""),4)</f>
        <v>4</v>
      </c>
      <c r="CD3" s="6" t="n">
        <f aca="false">IFERROR(__xludf.dummyfunction("""COMPUTED_VALUE"""),4)</f>
        <v>4</v>
      </c>
      <c r="CE3" s="6" t="str">
        <f aca="false">IFERROR(__xludf.dummyfunction("""COMPUTED_VALUE"""),"1 (Strongly Disagree)")</f>
        <v>1 (Strongly Disagree)</v>
      </c>
      <c r="CF3" s="6" t="str">
        <f aca="false">IFERROR(__xludf.dummyfunction("""COMPUTED_VALUE"""),"1 (Strongly Disagree)")</f>
        <v>1 (Strongly Disagree)</v>
      </c>
      <c r="CG3" s="6" t="str">
        <f aca="false">IFERROR(__xludf.dummyfunction("""COMPUTED_VALUE"""),"1 (Strongly Disagree)")</f>
        <v>1 (Strongly Disagree)</v>
      </c>
      <c r="CH3" s="6" t="str">
        <f aca="false">IFERROR(__xludf.dummyfunction("""COMPUTED_VALUE"""),"1 (Strongly Disagree)")</f>
        <v>1 (Strongly Disagree)</v>
      </c>
      <c r="CI3" s="6" t="str">
        <f aca="false">IFERROR(__xludf.dummyfunction("""COMPUTED_VALUE"""),"1 (Strongly Disagree)")</f>
        <v>1 (Strongly Disagree)</v>
      </c>
      <c r="CJ3" s="6" t="str">
        <f aca="false">IFERROR(__xludf.dummyfunction("""COMPUTED_VALUE"""),"1 (Strongly Disagree)")</f>
        <v>1 (Strongly Disagree)</v>
      </c>
      <c r="CK3" s="6" t="n">
        <f aca="false">IFERROR(__xludf.dummyfunction("""COMPUTED_VALUE"""),2)</f>
        <v>2</v>
      </c>
      <c r="CL3" s="6" t="str">
        <f aca="false">IFERROR(__xludf.dummyfunction("""COMPUTED_VALUE"""),"1 (Strongly Disagree)")</f>
        <v>1 (Strongly Disagree)</v>
      </c>
      <c r="CM3" s="6" t="str">
        <f aca="false">IFERROR(__xludf.dummyfunction("""COMPUTED_VALUE"""),"1 (Strongly Disagree)")</f>
        <v>1 (Strongly Disagree)</v>
      </c>
      <c r="CN3" s="6" t="str">
        <f aca="false">IFERROR(__xludf.dummyfunction("""COMPUTED_VALUE"""),"Condition 2")</f>
        <v>Condition 2</v>
      </c>
      <c r="CO3" s="6" t="str">
        <f aca="false">IFERROR(__xludf.dummyfunction("""COMPUTED_VALUE"""),"Condition 2")</f>
        <v>Condition 2</v>
      </c>
      <c r="CP3" s="6" t="str">
        <f aca="false">IFERROR(__xludf.dummyfunction("""COMPUTED_VALUE"""),"Condition 2")</f>
        <v>Condition 2</v>
      </c>
      <c r="CQ3" s="6" t="str">
        <f aca="false">IFERROR(__xludf.dummyfunction("""COMPUTED_VALUE"""),"Condition 2")</f>
        <v>Condition 2</v>
      </c>
      <c r="CR3" s="6" t="str">
        <f aca="false">IFERROR(__xludf.dummyfunction("""COMPUTED_VALUE"""),"Reacting to the sense of touch")</f>
        <v>Reacting to the sense of touch</v>
      </c>
      <c r="CS3" s="6" t="str">
        <f aca="false">IFERROR(__xludf.dummyfunction("""COMPUTED_VALUE"""),"direction and speed of the reaction after touch")</f>
        <v>direction and speed of the reaction after touch</v>
      </c>
      <c r="CT3" s="6" t="str">
        <f aca="false">IFERROR(__xludf.dummyfunction("""COMPUTED_VALUE"""),"to fast reaction and the direction gives a feeling that something went wrong")</f>
        <v>to fast reaction and the direction gives a feeling that something went wrong</v>
      </c>
      <c r="CU3" s="6" t="str">
        <f aca="false">IFERROR(__xludf.dummyfunction("""COMPUTED_VALUE"""),"maybe there is a need of understanding how they work, then could make sense. Like the eyes of a snail.")</f>
        <v>maybe there is a need of understanding how they work, then could make sense. Like the eyes of a snail.</v>
      </c>
    </row>
    <row r="4" customFormat="false" ht="15.75" hidden="false" customHeight="false" outlineLevel="0" collapsed="false">
      <c r="A4" s="7" t="n">
        <f aca="false">IFERROR(__xludf.dummyfunction("""COMPUTED_VALUE"""),46160.7454210764)</f>
        <v>46160.74542</v>
      </c>
      <c r="B4" s="6" t="n">
        <f aca="false">IFERROR(__xludf.dummyfunction("""COMPUTED_VALUE"""),7)</f>
        <v>7</v>
      </c>
      <c r="C4" s="6" t="n">
        <f aca="false">IFERROR(__xludf.dummyfunction("""COMPUTED_VALUE"""),1)</f>
        <v>1</v>
      </c>
      <c r="D4" s="6" t="n">
        <f aca="false">IFERROR(__xludf.dummyfunction("""COMPUTED_VALUE"""),33)</f>
        <v>33</v>
      </c>
      <c r="E4" s="6" t="str">
        <f aca="false">IFERROR(__xludf.dummyfunction("""COMPUTED_VALUE"""),"Female")</f>
        <v>Female</v>
      </c>
      <c r="F4" s="6" t="str">
        <f aca="false">IFERROR(__xludf.dummyfunction("""COMPUTED_VALUE"""),"Never")</f>
        <v>Never</v>
      </c>
      <c r="G4" s="6" t="str">
        <f aca="false">IFERROR(__xludf.dummyfunction("""COMPUTED_VALUE"""),"No")</f>
        <v>No</v>
      </c>
      <c r="H4" s="6" t="n">
        <f aca="false">IFERROR(__xludf.dummyfunction("""COMPUTED_VALUE"""),5)</f>
        <v>5</v>
      </c>
      <c r="I4" s="6" t="n">
        <f aca="false">IFERROR(__xludf.dummyfunction("""COMPUTED_VALUE"""),4)</f>
        <v>4</v>
      </c>
      <c r="J4" s="6" t="n">
        <f aca="false">IFERROR(__xludf.dummyfunction("""COMPUTED_VALUE"""),2)</f>
        <v>2</v>
      </c>
      <c r="K4" s="6" t="n">
        <f aca="false">IFERROR(__xludf.dummyfunction("""COMPUTED_VALUE"""),2)</f>
        <v>2</v>
      </c>
      <c r="L4" s="6" t="n">
        <f aca="false">IFERROR(__xludf.dummyfunction("""COMPUTED_VALUE"""),2)</f>
        <v>2</v>
      </c>
      <c r="M4" s="6" t="n">
        <f aca="false">IFERROR(__xludf.dummyfunction("""COMPUTED_VALUE"""),4)</f>
        <v>4</v>
      </c>
      <c r="N4" s="6" t="n">
        <f aca="false">IFERROR(__xludf.dummyfunction("""COMPUTED_VALUE"""),3)</f>
        <v>3</v>
      </c>
      <c r="O4" s="6" t="n">
        <f aca="false">IFERROR(__xludf.dummyfunction("""COMPUTED_VALUE"""),3)</f>
        <v>3</v>
      </c>
      <c r="P4" s="6" t="n">
        <f aca="false">IFERROR(__xludf.dummyfunction("""COMPUTED_VALUE"""),4)</f>
        <v>4</v>
      </c>
      <c r="Q4" s="6" t="n">
        <f aca="false">IFERROR(__xludf.dummyfunction("""COMPUTED_VALUE"""),3)</f>
        <v>3</v>
      </c>
      <c r="R4" s="6" t="n">
        <f aca="false">IFERROR(__xludf.dummyfunction("""COMPUTED_VALUE"""),5)</f>
        <v>5</v>
      </c>
      <c r="S4" s="6" t="n">
        <f aca="false">IFERROR(__xludf.dummyfunction("""COMPUTED_VALUE"""),5)</f>
        <v>5</v>
      </c>
      <c r="T4" s="6" t="n">
        <f aca="false">IFERROR(__xludf.dummyfunction("""COMPUTED_VALUE"""),4)</f>
        <v>4</v>
      </c>
      <c r="U4" s="6" t="n">
        <f aca="false">IFERROR(__xludf.dummyfunction("""COMPUTED_VALUE"""),4)</f>
        <v>4</v>
      </c>
      <c r="V4" s="6" t="n">
        <f aca="false">IFERROR(__xludf.dummyfunction("""COMPUTED_VALUE"""),4)</f>
        <v>4</v>
      </c>
      <c r="W4" s="6" t="n">
        <f aca="false">IFERROR(__xludf.dummyfunction("""COMPUTED_VALUE"""),4)</f>
        <v>4</v>
      </c>
      <c r="X4" s="6" t="n">
        <f aca="false">IFERROR(__xludf.dummyfunction("""COMPUTED_VALUE"""),4)</f>
        <v>4</v>
      </c>
      <c r="Y4" s="6" t="n">
        <f aca="false">IFERROR(__xludf.dummyfunction("""COMPUTED_VALUE"""),5)</f>
        <v>5</v>
      </c>
      <c r="Z4" s="6" t="n">
        <f aca="false">IFERROR(__xludf.dummyfunction("""COMPUTED_VALUE"""),1)</f>
        <v>1</v>
      </c>
      <c r="AA4" s="6" t="n">
        <f aca="false">IFERROR(__xludf.dummyfunction("""COMPUTED_VALUE"""),1)</f>
        <v>1</v>
      </c>
      <c r="AB4" s="6" t="str">
        <f aca="false">IFERROR(__xludf.dummyfunction("""COMPUTED_VALUE"""),"5 (Strongly Agree)")</f>
        <v>5 (Strongly Agree)</v>
      </c>
      <c r="AC4" s="6" t="n">
        <f aca="false">IFERROR(__xludf.dummyfunction("""COMPUTED_VALUE"""),4)</f>
        <v>4</v>
      </c>
      <c r="AD4" s="6" t="str">
        <f aca="false">IFERROR(__xludf.dummyfunction("""COMPUTED_VALUE"""),"5  (Strongly Agree)")</f>
        <v>5  (Strongly Agree)</v>
      </c>
      <c r="AE4" s="6" t="str">
        <f aca="false">IFERROR(__xludf.dummyfunction("""COMPUTED_VALUE"""),"5  (Strongly Agree)")</f>
        <v>5  (Strongly Agree)</v>
      </c>
      <c r="AF4" s="6" t="n">
        <f aca="false">IFERROR(__xludf.dummyfunction("""COMPUTED_VALUE"""),4)</f>
        <v>4</v>
      </c>
      <c r="AG4" s="6" t="n">
        <f aca="false">IFERROR(__xludf.dummyfunction("""COMPUTED_VALUE"""),3)</f>
        <v>3</v>
      </c>
      <c r="AH4" s="6" t="n">
        <f aca="false">IFERROR(__xludf.dummyfunction("""COMPUTED_VALUE"""),3)</f>
        <v>3</v>
      </c>
      <c r="AI4" s="6" t="n">
        <f aca="false">IFERROR(__xludf.dummyfunction("""COMPUTED_VALUE"""),4)</f>
        <v>4</v>
      </c>
      <c r="AJ4" s="6" t="n">
        <f aca="false">IFERROR(__xludf.dummyfunction("""COMPUTED_VALUE"""),3)</f>
        <v>3</v>
      </c>
      <c r="AK4" s="6" t="n">
        <f aca="false">IFERROR(__xludf.dummyfunction("""COMPUTED_VALUE"""),2)</f>
        <v>2</v>
      </c>
      <c r="AL4" s="6" t="n">
        <f aca="false">IFERROR(__xludf.dummyfunction("""COMPUTED_VALUE"""),3)</f>
        <v>3</v>
      </c>
      <c r="AM4" s="6" t="n">
        <f aca="false">IFERROR(__xludf.dummyfunction("""COMPUTED_VALUE"""),2)</f>
        <v>2</v>
      </c>
      <c r="AN4" s="6" t="n">
        <f aca="false">IFERROR(__xludf.dummyfunction("""COMPUTED_VALUE"""),2)</f>
        <v>2</v>
      </c>
      <c r="AO4" s="6" t="n">
        <f aca="false">IFERROR(__xludf.dummyfunction("""COMPUTED_VALUE"""),3)</f>
        <v>3</v>
      </c>
      <c r="AP4" s="6" t="n">
        <f aca="false">IFERROR(__xludf.dummyfunction("""COMPUTED_VALUE"""),3)</f>
        <v>3</v>
      </c>
      <c r="AQ4" s="6" t="n">
        <f aca="false">IFERROR(__xludf.dummyfunction("""COMPUTED_VALUE"""),2)</f>
        <v>2</v>
      </c>
      <c r="AR4" s="6" t="n">
        <f aca="false">IFERROR(__xludf.dummyfunction("""COMPUTED_VALUE"""),2)</f>
        <v>2</v>
      </c>
      <c r="AS4" s="6" t="n">
        <f aca="false">IFERROR(__xludf.dummyfunction("""COMPUTED_VALUE"""),3)</f>
        <v>3</v>
      </c>
      <c r="AT4" s="6" t="n">
        <f aca="false">IFERROR(__xludf.dummyfunction("""COMPUTED_VALUE"""),4)</f>
        <v>4</v>
      </c>
      <c r="AU4" s="6" t="n">
        <f aca="false">IFERROR(__xludf.dummyfunction("""COMPUTED_VALUE"""),3)</f>
        <v>3</v>
      </c>
      <c r="AV4" s="6" t="n">
        <f aca="false">IFERROR(__xludf.dummyfunction("""COMPUTED_VALUE"""),3)</f>
        <v>3</v>
      </c>
      <c r="AW4" s="6" t="n">
        <f aca="false">IFERROR(__xludf.dummyfunction("""COMPUTED_VALUE"""),3)</f>
        <v>3</v>
      </c>
      <c r="AX4" s="6" t="n">
        <f aca="false">IFERROR(__xludf.dummyfunction("""COMPUTED_VALUE"""),4)</f>
        <v>4</v>
      </c>
      <c r="AY4" s="6" t="n">
        <f aca="false">IFERROR(__xludf.dummyfunction("""COMPUTED_VALUE"""),4)</f>
        <v>4</v>
      </c>
      <c r="AZ4" s="6" t="n">
        <f aca="false">IFERROR(__xludf.dummyfunction("""COMPUTED_VALUE"""),5)</f>
        <v>5</v>
      </c>
      <c r="BA4" s="6" t="n">
        <f aca="false">IFERROR(__xludf.dummyfunction("""COMPUTED_VALUE"""),2)</f>
        <v>2</v>
      </c>
      <c r="BB4" s="6" t="n">
        <f aca="false">IFERROR(__xludf.dummyfunction("""COMPUTED_VALUE"""),2)</f>
        <v>2</v>
      </c>
      <c r="BC4" s="6" t="n">
        <f aca="false">IFERROR(__xludf.dummyfunction("""COMPUTED_VALUE"""),2)</f>
        <v>2</v>
      </c>
      <c r="BD4" s="6" t="n">
        <f aca="false">IFERROR(__xludf.dummyfunction("""COMPUTED_VALUE"""),4)</f>
        <v>4</v>
      </c>
      <c r="BE4" s="6" t="n">
        <f aca="false">IFERROR(__xludf.dummyfunction("""COMPUTED_VALUE"""),3)</f>
        <v>3</v>
      </c>
      <c r="BF4" s="6" t="n">
        <f aca="false">IFERROR(__xludf.dummyfunction("""COMPUTED_VALUE"""),4)</f>
        <v>4</v>
      </c>
      <c r="BG4" s="6" t="n">
        <f aca="false">IFERROR(__xludf.dummyfunction("""COMPUTED_VALUE"""),4)</f>
        <v>4</v>
      </c>
      <c r="BH4" s="6" t="str">
        <f aca="false">IFERROR(__xludf.dummyfunction("""COMPUTED_VALUE"""),"5  (Strongly Agree)")</f>
        <v>5  (Strongly Agree)</v>
      </c>
      <c r="BI4" s="6" t="str">
        <f aca="false">IFERROR(__xludf.dummyfunction("""COMPUTED_VALUE"""),"5  (Strongly Agree)")</f>
        <v>5  (Strongly Agree)</v>
      </c>
      <c r="BJ4" s="6" t="n">
        <f aca="false">IFERROR(__xludf.dummyfunction("""COMPUTED_VALUE"""),3)</f>
        <v>3</v>
      </c>
      <c r="BK4" s="6" t="str">
        <f aca="false">IFERROR(__xludf.dummyfunction("""COMPUTED_VALUE"""),"5  (Strongly Agree)")</f>
        <v>5  (Strongly Agree)</v>
      </c>
      <c r="BL4" s="6" t="n">
        <f aca="false">IFERROR(__xludf.dummyfunction("""COMPUTED_VALUE"""),4)</f>
        <v>4</v>
      </c>
      <c r="BM4" s="6" t="n">
        <f aca="false">IFERROR(__xludf.dummyfunction("""COMPUTED_VALUE"""),3)</f>
        <v>3</v>
      </c>
      <c r="BN4" s="6" t="n">
        <f aca="false">IFERROR(__xludf.dummyfunction("""COMPUTED_VALUE"""),2)</f>
        <v>2</v>
      </c>
      <c r="BO4" s="6" t="n">
        <f aca="false">IFERROR(__xludf.dummyfunction("""COMPUTED_VALUE"""),3)</f>
        <v>3</v>
      </c>
      <c r="BP4" s="6" t="n">
        <f aca="false">IFERROR(__xludf.dummyfunction("""COMPUTED_VALUE"""),4)</f>
        <v>4</v>
      </c>
      <c r="BQ4" s="6" t="n">
        <f aca="false">IFERROR(__xludf.dummyfunction("""COMPUTED_VALUE"""),3)</f>
        <v>3</v>
      </c>
      <c r="BR4" s="6" t="n">
        <f aca="false">IFERROR(__xludf.dummyfunction("""COMPUTED_VALUE"""),2)</f>
        <v>2</v>
      </c>
      <c r="BS4" s="6" t="n">
        <f aca="false">IFERROR(__xludf.dummyfunction("""COMPUTED_VALUE"""),3)</f>
        <v>3</v>
      </c>
      <c r="BT4" s="6" t="n">
        <f aca="false">IFERROR(__xludf.dummyfunction("""COMPUTED_VALUE"""),2)</f>
        <v>2</v>
      </c>
      <c r="BU4" s="6" t="n">
        <f aca="false">IFERROR(__xludf.dummyfunction("""COMPUTED_VALUE"""),4)</f>
        <v>4</v>
      </c>
      <c r="BV4" s="6" t="n">
        <f aca="false">IFERROR(__xludf.dummyfunction("""COMPUTED_VALUE"""),4)</f>
        <v>4</v>
      </c>
      <c r="BW4" s="6" t="n">
        <f aca="false">IFERROR(__xludf.dummyfunction("""COMPUTED_VALUE"""),3)</f>
        <v>3</v>
      </c>
      <c r="BX4" s="6" t="n">
        <f aca="false">IFERROR(__xludf.dummyfunction("""COMPUTED_VALUE"""),4)</f>
        <v>4</v>
      </c>
      <c r="BY4" s="6" t="n">
        <f aca="false">IFERROR(__xludf.dummyfunction("""COMPUTED_VALUE"""),4)</f>
        <v>4</v>
      </c>
      <c r="BZ4" s="6" t="n">
        <f aca="false">IFERROR(__xludf.dummyfunction("""COMPUTED_VALUE"""),4)</f>
        <v>4</v>
      </c>
      <c r="CA4" s="6" t="n">
        <f aca="false">IFERROR(__xludf.dummyfunction("""COMPUTED_VALUE"""),4)</f>
        <v>4</v>
      </c>
      <c r="CB4" s="6" t="n">
        <f aca="false">IFERROR(__xludf.dummyfunction("""COMPUTED_VALUE"""),4)</f>
        <v>4</v>
      </c>
      <c r="CC4" s="6" t="n">
        <f aca="false">IFERROR(__xludf.dummyfunction("""COMPUTED_VALUE"""),2)</f>
        <v>2</v>
      </c>
      <c r="CD4" s="6" t="n">
        <f aca="false">IFERROR(__xludf.dummyfunction("""COMPUTED_VALUE"""),2)</f>
        <v>2</v>
      </c>
      <c r="CE4" s="6" t="n">
        <f aca="false">IFERROR(__xludf.dummyfunction("""COMPUTED_VALUE"""),4)</f>
        <v>4</v>
      </c>
      <c r="CF4" s="6" t="n">
        <f aca="false">IFERROR(__xludf.dummyfunction("""COMPUTED_VALUE"""),3)</f>
        <v>3</v>
      </c>
      <c r="CG4" s="6" t="n">
        <f aca="false">IFERROR(__xludf.dummyfunction("""COMPUTED_VALUE"""),4)</f>
        <v>4</v>
      </c>
      <c r="CH4" s="6" t="n">
        <f aca="false">IFERROR(__xludf.dummyfunction("""COMPUTED_VALUE"""),4)</f>
        <v>4</v>
      </c>
      <c r="CI4" s="6" t="n">
        <f aca="false">IFERROR(__xludf.dummyfunction("""COMPUTED_VALUE"""),3)</f>
        <v>3</v>
      </c>
      <c r="CJ4" s="6" t="n">
        <f aca="false">IFERROR(__xludf.dummyfunction("""COMPUTED_VALUE"""),3)</f>
        <v>3</v>
      </c>
      <c r="CK4" s="6" t="n">
        <f aca="false">IFERROR(__xludf.dummyfunction("""COMPUTED_VALUE"""),3)</f>
        <v>3</v>
      </c>
      <c r="CL4" s="6" t="n">
        <f aca="false">IFERROR(__xludf.dummyfunction("""COMPUTED_VALUE"""),3)</f>
        <v>3</v>
      </c>
      <c r="CM4" s="6" t="n">
        <f aca="false">IFERROR(__xludf.dummyfunction("""COMPUTED_VALUE"""),3)</f>
        <v>3</v>
      </c>
      <c r="CN4" s="6" t="str">
        <f aca="false">IFERROR(__xludf.dummyfunction("""COMPUTED_VALUE"""),"Condition 3")</f>
        <v>Condition 3</v>
      </c>
      <c r="CO4" s="6" t="str">
        <f aca="false">IFERROR(__xludf.dummyfunction("""COMPUTED_VALUE"""),"Condition 3")</f>
        <v>Condition 3</v>
      </c>
      <c r="CP4" s="6" t="str">
        <f aca="false">IFERROR(__xludf.dummyfunction("""COMPUTED_VALUE"""),"Condition 2")</f>
        <v>Condition 2</v>
      </c>
      <c r="CQ4" s="6" t="str">
        <f aca="false">IFERROR(__xludf.dummyfunction("""COMPUTED_VALUE"""),"Condition 2")</f>
        <v>Condition 2</v>
      </c>
      <c r="CR4" s="6" t="str">
        <f aca="false">IFERROR(__xludf.dummyfunction("""COMPUTED_VALUE"""),"Condtion 2 seems much more safer for me - because i knew what will be it is next action")</f>
        <v>Condtion 2 seems much more safer for me - because i knew what will be it is next action</v>
      </c>
      <c r="CS4" s="6" t="str">
        <f aca="false">IFERROR(__xludf.dummyfunction("""COMPUTED_VALUE"""),"Condition 1 have various flexing movement, and i didnt feel like i new next movement, so it percieved less safe")</f>
        <v>Condition 1 have various flexing movement, and i didnt feel like i new next movement, so it percieved less safe</v>
      </c>
      <c r="CT4" s="6" t="str">
        <f aca="false">IFERROR(__xludf.dummyfunction("""COMPUTED_VALUE"""),"I like condition 2, since it was predictable. Condition 3 and condition 1 was similar, but condition 3 was felt much safer")</f>
        <v>I like condition 2, since it was predictable. Condition 3 and condition 1 was similar, but condition 3 was felt much safer</v>
      </c>
      <c r="CU4" s="6" t="str">
        <f aca="false">IFERROR(__xludf.dummyfunction("""COMPUTED_VALUE"""),"I think would prefer it to stop, as in condition 2 but would be much soft")</f>
        <v>I think would prefer it to stop, as in condition 2 but would be much soft</v>
      </c>
    </row>
    <row r="5" customFormat="false" ht="15.75" hidden="false" customHeight="false" outlineLevel="0" collapsed="false">
      <c r="A5" s="7" t="n">
        <f aca="false">IFERROR(__xludf.dummyfunction("""COMPUTED_VALUE"""),46160.8191055903)</f>
        <v>46160.81911</v>
      </c>
      <c r="B5" s="6" t="n">
        <f aca="false">IFERROR(__xludf.dummyfunction("""COMPUTED_VALUE"""),10)</f>
        <v>10</v>
      </c>
      <c r="C5" s="6" t="n">
        <f aca="false">IFERROR(__xludf.dummyfunction("""COMPUTED_VALUE"""),1)</f>
        <v>1</v>
      </c>
      <c r="D5" s="6" t="n">
        <f aca="false">IFERROR(__xludf.dummyfunction("""COMPUTED_VALUE"""),20)</f>
        <v>20</v>
      </c>
      <c r="E5" s="6" t="str">
        <f aca="false">IFERROR(__xludf.dummyfunction("""COMPUTED_VALUE"""),"Male")</f>
        <v>Male</v>
      </c>
      <c r="F5" s="6" t="str">
        <f aca="false">IFERROR(__xludf.dummyfunction("""COMPUTED_VALUE"""),"Rarely (a few times a year)")</f>
        <v>Rarely (a few times a year)</v>
      </c>
      <c r="G5" s="6" t="str">
        <f aca="false">IFERROR(__xludf.dummyfunction("""COMPUTED_VALUE"""),"No")</f>
        <v>No</v>
      </c>
      <c r="H5" s="6" t="n">
        <f aca="false">IFERROR(__xludf.dummyfunction("""COMPUTED_VALUE"""),4)</f>
        <v>4</v>
      </c>
      <c r="I5" s="6" t="n">
        <f aca="false">IFERROR(__xludf.dummyfunction("""COMPUTED_VALUE"""),2)</f>
        <v>2</v>
      </c>
      <c r="J5" s="6" t="n">
        <f aca="false">IFERROR(__xludf.dummyfunction("""COMPUTED_VALUE"""),1)</f>
        <v>1</v>
      </c>
      <c r="K5" s="6" t="n">
        <f aca="false">IFERROR(__xludf.dummyfunction("""COMPUTED_VALUE"""),4)</f>
        <v>4</v>
      </c>
      <c r="L5" s="6" t="n">
        <f aca="false">IFERROR(__xludf.dummyfunction("""COMPUTED_VALUE"""),3)</f>
        <v>3</v>
      </c>
      <c r="M5" s="6" t="n">
        <f aca="false">IFERROR(__xludf.dummyfunction("""COMPUTED_VALUE"""),4)</f>
        <v>4</v>
      </c>
      <c r="N5" s="6" t="n">
        <f aca="false">IFERROR(__xludf.dummyfunction("""COMPUTED_VALUE"""),3)</f>
        <v>3</v>
      </c>
      <c r="O5" s="6" t="n">
        <f aca="false">IFERROR(__xludf.dummyfunction("""COMPUTED_VALUE"""),4)</f>
        <v>4</v>
      </c>
      <c r="P5" s="6" t="n">
        <f aca="false">IFERROR(__xludf.dummyfunction("""COMPUTED_VALUE"""),2)</f>
        <v>2</v>
      </c>
      <c r="Q5" s="6" t="n">
        <f aca="false">IFERROR(__xludf.dummyfunction("""COMPUTED_VALUE"""),3)</f>
        <v>3</v>
      </c>
      <c r="R5" s="6" t="n">
        <f aca="false">IFERROR(__xludf.dummyfunction("""COMPUTED_VALUE"""),4)</f>
        <v>4</v>
      </c>
      <c r="S5" s="6" t="n">
        <f aca="false">IFERROR(__xludf.dummyfunction("""COMPUTED_VALUE"""),5)</f>
        <v>5</v>
      </c>
      <c r="T5" s="6" t="n">
        <f aca="false">IFERROR(__xludf.dummyfunction("""COMPUTED_VALUE"""),5)</f>
        <v>5</v>
      </c>
      <c r="U5" s="6" t="n">
        <f aca="false">IFERROR(__xludf.dummyfunction("""COMPUTED_VALUE"""),4)</f>
        <v>4</v>
      </c>
      <c r="V5" s="6" t="n">
        <f aca="false">IFERROR(__xludf.dummyfunction("""COMPUTED_VALUE"""),4)</f>
        <v>4</v>
      </c>
      <c r="W5" s="6" t="n">
        <f aca="false">IFERROR(__xludf.dummyfunction("""COMPUTED_VALUE"""),5)</f>
        <v>5</v>
      </c>
      <c r="X5" s="6" t="n">
        <f aca="false">IFERROR(__xludf.dummyfunction("""COMPUTED_VALUE"""),4)</f>
        <v>4</v>
      </c>
      <c r="Y5" s="6" t="n">
        <f aca="false">IFERROR(__xludf.dummyfunction("""COMPUTED_VALUE"""),3)</f>
        <v>3</v>
      </c>
      <c r="Z5" s="6" t="n">
        <f aca="false">IFERROR(__xludf.dummyfunction("""COMPUTED_VALUE"""),3)</f>
        <v>3</v>
      </c>
      <c r="AA5" s="6" t="n">
        <f aca="false">IFERROR(__xludf.dummyfunction("""COMPUTED_VALUE"""),3)</f>
        <v>3</v>
      </c>
      <c r="AB5" s="6" t="n">
        <f aca="false">IFERROR(__xludf.dummyfunction("""COMPUTED_VALUE"""),2)</f>
        <v>2</v>
      </c>
      <c r="AC5" s="6" t="n">
        <f aca="false">IFERROR(__xludf.dummyfunction("""COMPUTED_VALUE"""),4)</f>
        <v>4</v>
      </c>
      <c r="AD5" s="6" t="str">
        <f aca="false">IFERROR(__xludf.dummyfunction("""COMPUTED_VALUE"""),"5  (Strongly Agree)")</f>
        <v>5  (Strongly Agree)</v>
      </c>
      <c r="AE5" s="6" t="str">
        <f aca="false">IFERROR(__xludf.dummyfunction("""COMPUTED_VALUE"""),"5  (Strongly Agree)")</f>
        <v>5  (Strongly Agree)</v>
      </c>
      <c r="AF5" s="6" t="n">
        <f aca="false">IFERROR(__xludf.dummyfunction("""COMPUTED_VALUE"""),4)</f>
        <v>4</v>
      </c>
      <c r="AG5" s="6" t="n">
        <f aca="false">IFERROR(__xludf.dummyfunction("""COMPUTED_VALUE"""),3)</f>
        <v>3</v>
      </c>
      <c r="AH5" s="6" t="n">
        <f aca="false">IFERROR(__xludf.dummyfunction("""COMPUTED_VALUE"""),2)</f>
        <v>2</v>
      </c>
      <c r="AI5" s="6" t="n">
        <f aca="false">IFERROR(__xludf.dummyfunction("""COMPUTED_VALUE"""),4)</f>
        <v>4</v>
      </c>
      <c r="AJ5" s="6" t="n">
        <f aca="false">IFERROR(__xludf.dummyfunction("""COMPUTED_VALUE"""),3)</f>
        <v>3</v>
      </c>
      <c r="AK5" s="6" t="n">
        <f aca="false">IFERROR(__xludf.dummyfunction("""COMPUTED_VALUE"""),1)</f>
        <v>1</v>
      </c>
      <c r="AL5" s="6" t="n">
        <f aca="false">IFERROR(__xludf.dummyfunction("""COMPUTED_VALUE"""),4)</f>
        <v>4</v>
      </c>
      <c r="AM5" s="6" t="n">
        <f aca="false">IFERROR(__xludf.dummyfunction("""COMPUTED_VALUE"""),3)</f>
        <v>3</v>
      </c>
      <c r="AN5" s="6" t="n">
        <f aca="false">IFERROR(__xludf.dummyfunction("""COMPUTED_VALUE"""),2)</f>
        <v>2</v>
      </c>
      <c r="AO5" s="6" t="n">
        <f aca="false">IFERROR(__xludf.dummyfunction("""COMPUTED_VALUE"""),4)</f>
        <v>4</v>
      </c>
      <c r="AP5" s="6" t="n">
        <f aca="false">IFERROR(__xludf.dummyfunction("""COMPUTED_VALUE"""),4)</f>
        <v>4</v>
      </c>
      <c r="AQ5" s="6" t="n">
        <f aca="false">IFERROR(__xludf.dummyfunction("""COMPUTED_VALUE"""),2)</f>
        <v>2</v>
      </c>
      <c r="AR5" s="6" t="n">
        <f aca="false">IFERROR(__xludf.dummyfunction("""COMPUTED_VALUE"""),4)</f>
        <v>4</v>
      </c>
      <c r="AS5" s="6" t="n">
        <f aca="false">IFERROR(__xludf.dummyfunction("""COMPUTED_VALUE"""),4)</f>
        <v>4</v>
      </c>
      <c r="AT5" s="6" t="n">
        <f aca="false">IFERROR(__xludf.dummyfunction("""COMPUTED_VALUE"""),5)</f>
        <v>5</v>
      </c>
      <c r="AU5" s="6" t="n">
        <f aca="false">IFERROR(__xludf.dummyfunction("""COMPUTED_VALUE"""),5)</f>
        <v>5</v>
      </c>
      <c r="AV5" s="6" t="n">
        <f aca="false">IFERROR(__xludf.dummyfunction("""COMPUTED_VALUE"""),4)</f>
        <v>4</v>
      </c>
      <c r="AW5" s="6" t="n">
        <f aca="false">IFERROR(__xludf.dummyfunction("""COMPUTED_VALUE"""),3)</f>
        <v>3</v>
      </c>
      <c r="AX5" s="6" t="n">
        <f aca="false">IFERROR(__xludf.dummyfunction("""COMPUTED_VALUE"""),3)</f>
        <v>3</v>
      </c>
      <c r="AY5" s="6" t="n">
        <f aca="false">IFERROR(__xludf.dummyfunction("""COMPUTED_VALUE"""),4)</f>
        <v>4</v>
      </c>
      <c r="AZ5" s="6" t="n">
        <f aca="false">IFERROR(__xludf.dummyfunction("""COMPUTED_VALUE"""),3)</f>
        <v>3</v>
      </c>
      <c r="BA5" s="6" t="n">
        <f aca="false">IFERROR(__xludf.dummyfunction("""COMPUTED_VALUE"""),4)</f>
        <v>4</v>
      </c>
      <c r="BB5" s="6" t="n">
        <f aca="false">IFERROR(__xludf.dummyfunction("""COMPUTED_VALUE"""),4)</f>
        <v>4</v>
      </c>
      <c r="BC5" s="6" t="str">
        <f aca="false">IFERROR(__xludf.dummyfunction("""COMPUTED_VALUE"""),"1 (Strongly Disagree)")</f>
        <v>1 (Strongly Disagree)</v>
      </c>
      <c r="BD5" s="6" t="str">
        <f aca="false">IFERROR(__xludf.dummyfunction("""COMPUTED_VALUE"""),"5 (Strongly Agree)")</f>
        <v>5 (Strongly Agree)</v>
      </c>
      <c r="BE5" s="6" t="str">
        <f aca="false">IFERROR(__xludf.dummyfunction("""COMPUTED_VALUE"""),"5 (Strongly Agree)")</f>
        <v>5 (Strongly Agree)</v>
      </c>
      <c r="BF5" s="6" t="n">
        <f aca="false">IFERROR(__xludf.dummyfunction("""COMPUTED_VALUE"""),4)</f>
        <v>4</v>
      </c>
      <c r="BG5" s="6" t="n">
        <f aca="false">IFERROR(__xludf.dummyfunction("""COMPUTED_VALUE"""),4)</f>
        <v>4</v>
      </c>
      <c r="BH5" s="6" t="n">
        <f aca="false">IFERROR(__xludf.dummyfunction("""COMPUTED_VALUE"""),3)</f>
        <v>3</v>
      </c>
      <c r="BI5" s="6" t="str">
        <f aca="false">IFERROR(__xludf.dummyfunction("""COMPUTED_VALUE"""),"5  (Strongly Agree)")</f>
        <v>5  (Strongly Agree)</v>
      </c>
      <c r="BJ5" s="6" t="str">
        <f aca="false">IFERROR(__xludf.dummyfunction("""COMPUTED_VALUE"""),"1 (Strongly Disagree)")</f>
        <v>1 (Strongly Disagree)</v>
      </c>
      <c r="BK5" s="6" t="n">
        <f aca="false">IFERROR(__xludf.dummyfunction("""COMPUTED_VALUE"""),4)</f>
        <v>4</v>
      </c>
      <c r="BL5" s="6" t="n">
        <f aca="false">IFERROR(__xludf.dummyfunction("""COMPUTED_VALUE"""),5)</f>
        <v>5</v>
      </c>
      <c r="BM5" s="6" t="n">
        <f aca="false">IFERROR(__xludf.dummyfunction("""COMPUTED_VALUE"""),4)</f>
        <v>4</v>
      </c>
      <c r="BN5" s="6" t="n">
        <f aca="false">IFERROR(__xludf.dummyfunction("""COMPUTED_VALUE"""),4)</f>
        <v>4</v>
      </c>
      <c r="BO5" s="6" t="n">
        <f aca="false">IFERROR(__xludf.dummyfunction("""COMPUTED_VALUE"""),4)</f>
        <v>4</v>
      </c>
      <c r="BP5" s="6" t="n">
        <f aca="false">IFERROR(__xludf.dummyfunction("""COMPUTED_VALUE"""),4)</f>
        <v>4</v>
      </c>
      <c r="BQ5" s="6" t="n">
        <f aca="false">IFERROR(__xludf.dummyfunction("""COMPUTED_VALUE"""),4)</f>
        <v>4</v>
      </c>
      <c r="BR5" s="6" t="n">
        <f aca="false">IFERROR(__xludf.dummyfunction("""COMPUTED_VALUE"""),4)</f>
        <v>4</v>
      </c>
      <c r="BS5" s="6" t="n">
        <f aca="false">IFERROR(__xludf.dummyfunction("""COMPUTED_VALUE"""),4)</f>
        <v>4</v>
      </c>
      <c r="BT5" s="6" t="n">
        <f aca="false">IFERROR(__xludf.dummyfunction("""COMPUTED_VALUE"""),4)</f>
        <v>4</v>
      </c>
      <c r="BU5" s="6" t="n">
        <f aca="false">IFERROR(__xludf.dummyfunction("""COMPUTED_VALUE"""),2)</f>
        <v>2</v>
      </c>
      <c r="BV5" s="6" t="n">
        <f aca="false">IFERROR(__xludf.dummyfunction("""COMPUTED_VALUE"""),3)</f>
        <v>3</v>
      </c>
      <c r="BW5" s="6" t="n">
        <f aca="false">IFERROR(__xludf.dummyfunction("""COMPUTED_VALUE"""),5)</f>
        <v>5</v>
      </c>
      <c r="BX5" s="6" t="n">
        <f aca="false">IFERROR(__xludf.dummyfunction("""COMPUTED_VALUE"""),5)</f>
        <v>5</v>
      </c>
      <c r="BY5" s="6" t="n">
        <f aca="false">IFERROR(__xludf.dummyfunction("""COMPUTED_VALUE"""),4)</f>
        <v>4</v>
      </c>
      <c r="BZ5" s="6" t="n">
        <f aca="false">IFERROR(__xludf.dummyfunction("""COMPUTED_VALUE"""),4)</f>
        <v>4</v>
      </c>
      <c r="CA5" s="6" t="n">
        <f aca="false">IFERROR(__xludf.dummyfunction("""COMPUTED_VALUE"""),4)</f>
        <v>4</v>
      </c>
      <c r="CB5" s="6" t="n">
        <f aca="false">IFERROR(__xludf.dummyfunction("""COMPUTED_VALUE"""),3)</f>
        <v>3</v>
      </c>
      <c r="CC5" s="6" t="n">
        <f aca="false">IFERROR(__xludf.dummyfunction("""COMPUTED_VALUE"""),2)</f>
        <v>2</v>
      </c>
      <c r="CD5" s="6" t="n">
        <f aca="false">IFERROR(__xludf.dummyfunction("""COMPUTED_VALUE"""),2)</f>
        <v>2</v>
      </c>
      <c r="CE5" s="6" t="n">
        <f aca="false">IFERROR(__xludf.dummyfunction("""COMPUTED_VALUE"""),3)</f>
        <v>3</v>
      </c>
      <c r="CF5" s="6" t="str">
        <f aca="false">IFERROR(__xludf.dummyfunction("""COMPUTED_VALUE"""),"5 (Strongly Agree)")</f>
        <v>5 (Strongly Agree)</v>
      </c>
      <c r="CG5" s="6" t="n">
        <f aca="false">IFERROR(__xludf.dummyfunction("""COMPUTED_VALUE"""),3)</f>
        <v>3</v>
      </c>
      <c r="CH5" s="6" t="n">
        <f aca="false">IFERROR(__xludf.dummyfunction("""COMPUTED_VALUE"""),4)</f>
        <v>4</v>
      </c>
      <c r="CI5" s="6" t="str">
        <f aca="false">IFERROR(__xludf.dummyfunction("""COMPUTED_VALUE"""),"5  (Strongly Agree)")</f>
        <v>5  (Strongly Agree)</v>
      </c>
      <c r="CJ5" s="6" t="str">
        <f aca="false">IFERROR(__xludf.dummyfunction("""COMPUTED_VALUE"""),"5  (Strongly Agree)")</f>
        <v>5  (Strongly Agree)</v>
      </c>
      <c r="CK5" s="6" t="str">
        <f aca="false">IFERROR(__xludf.dummyfunction("""COMPUTED_VALUE"""),"1 (Strongly Disagree)")</f>
        <v>1 (Strongly Disagree)</v>
      </c>
      <c r="CL5" s="6" t="n">
        <f aca="false">IFERROR(__xludf.dummyfunction("""COMPUTED_VALUE"""),3)</f>
        <v>3</v>
      </c>
      <c r="CM5" s="6" t="n">
        <f aca="false">IFERROR(__xludf.dummyfunction("""COMPUTED_VALUE"""),2)</f>
        <v>2</v>
      </c>
      <c r="CN5" s="6" t="str">
        <f aca="false">IFERROR(__xludf.dummyfunction("""COMPUTED_VALUE"""),"Condition 3")</f>
        <v>Condition 3</v>
      </c>
      <c r="CO5" s="6" t="str">
        <f aca="false">IFERROR(__xludf.dummyfunction("""COMPUTED_VALUE"""),"Condition 2")</f>
        <v>Condition 2</v>
      </c>
      <c r="CP5" s="6" t="str">
        <f aca="false">IFERROR(__xludf.dummyfunction("""COMPUTED_VALUE"""),"Condition 3")</f>
        <v>Condition 3</v>
      </c>
      <c r="CQ5" s="6" t="str">
        <f aca="false">IFERROR(__xludf.dummyfunction("""COMPUTED_VALUE"""),"Condition 2")</f>
        <v>Condition 2</v>
      </c>
      <c r="CR5" s="6" t="str">
        <f aca="false">IFERROR(__xludf.dummyfunction("""COMPUTED_VALUE"""),"I would say smooth movement and interesting interaction")</f>
        <v>I would say smooth movement and interesting interaction</v>
      </c>
      <c r="CS5" s="6" t="str">
        <f aca="false">IFERROR(__xludf.dummyfunction("""COMPUTED_VALUE"""),"In condition 1 and 3 the reaction time was a little bit slow and way too smooth (unnatural, but comfortable). Interaction 2 felt too sharp")</f>
        <v>In condition 1 and 3 the reaction time was a little bit slow and way too smooth (unnatural, but comfortable). Interaction 2 felt too sharp</v>
      </c>
      <c r="CT5" s="6" t="str">
        <f aca="false">IFERROR(__xludf.dummyfunction("""COMPUTED_VALUE"""),"For me it would be the 2nd one. It is a bit too sharp, but much more responsive")</f>
        <v>For me it would be the 2nd one. It is a bit too sharp, but much more responsive</v>
      </c>
      <c r="CU5" s="6" t="str">
        <f aca="false">IFERROR(__xludf.dummyfunction("""COMPUTED_VALUE"""),"Take the second condition and make it a bit more smooth and ta-daaa")</f>
        <v>Take the second condition and make it a bit more smooth and ta-daaa</v>
      </c>
    </row>
    <row r="6" customFormat="false" ht="15.75" hidden="false" customHeight="false" outlineLevel="0" collapsed="false">
      <c r="A6" s="7" t="n">
        <f aca="false">IFERROR(__xludf.dummyfunction("""COMPUTED_VALUE"""),46161.5847323032)</f>
        <v>46161.58473</v>
      </c>
      <c r="B6" s="6" t="n">
        <f aca="false">IFERROR(__xludf.dummyfunction("""COMPUTED_VALUE"""),13)</f>
        <v>13</v>
      </c>
      <c r="C6" s="6" t="n">
        <f aca="false">IFERROR(__xludf.dummyfunction("""COMPUTED_VALUE"""),1)</f>
        <v>1</v>
      </c>
      <c r="D6" s="6" t="n">
        <f aca="false">IFERROR(__xludf.dummyfunction("""COMPUTED_VALUE"""),22)</f>
        <v>22</v>
      </c>
      <c r="E6" s="6" t="str">
        <f aca="false">IFERROR(__xludf.dummyfunction("""COMPUTED_VALUE"""),"Female")</f>
        <v>Female</v>
      </c>
      <c r="F6" s="6" t="str">
        <f aca="false">IFERROR(__xludf.dummyfunction("""COMPUTED_VALUE"""),"Rarely (a few times a year)")</f>
        <v>Rarely (a few times a year)</v>
      </c>
      <c r="G6" s="6" t="str">
        <f aca="false">IFERROR(__xludf.dummyfunction("""COMPUTED_VALUE"""),"No")</f>
        <v>No</v>
      </c>
      <c r="H6" s="6" t="n">
        <f aca="false">IFERROR(__xludf.dummyfunction("""COMPUTED_VALUE"""),5)</f>
        <v>5</v>
      </c>
      <c r="I6" s="6" t="n">
        <f aca="false">IFERROR(__xludf.dummyfunction("""COMPUTED_VALUE"""),2)</f>
        <v>2</v>
      </c>
      <c r="J6" s="6" t="n">
        <f aca="false">IFERROR(__xludf.dummyfunction("""COMPUTED_VALUE"""),1)</f>
        <v>1</v>
      </c>
      <c r="K6" s="6" t="n">
        <f aca="false">IFERROR(__xludf.dummyfunction("""COMPUTED_VALUE"""),1)</f>
        <v>1</v>
      </c>
      <c r="L6" s="6" t="n">
        <f aca="false">IFERROR(__xludf.dummyfunction("""COMPUTED_VALUE"""),1)</f>
        <v>1</v>
      </c>
      <c r="M6" s="6" t="n">
        <f aca="false">IFERROR(__xludf.dummyfunction("""COMPUTED_VALUE"""),1)</f>
        <v>1</v>
      </c>
      <c r="N6" s="6" t="n">
        <f aca="false">IFERROR(__xludf.dummyfunction("""COMPUTED_VALUE"""),3)</f>
        <v>3</v>
      </c>
      <c r="O6" s="6" t="n">
        <f aca="false">IFERROR(__xludf.dummyfunction("""COMPUTED_VALUE"""),3)</f>
        <v>3</v>
      </c>
      <c r="P6" s="6" t="n">
        <f aca="false">IFERROR(__xludf.dummyfunction("""COMPUTED_VALUE"""),1)</f>
        <v>1</v>
      </c>
      <c r="Q6" s="6" t="n">
        <f aca="false">IFERROR(__xludf.dummyfunction("""COMPUTED_VALUE"""),1)</f>
        <v>1</v>
      </c>
      <c r="R6" s="6" t="n">
        <f aca="false">IFERROR(__xludf.dummyfunction("""COMPUTED_VALUE"""),4)</f>
        <v>4</v>
      </c>
      <c r="S6" s="6" t="n">
        <f aca="false">IFERROR(__xludf.dummyfunction("""COMPUTED_VALUE"""),5)</f>
        <v>5</v>
      </c>
      <c r="T6" s="6" t="n">
        <f aca="false">IFERROR(__xludf.dummyfunction("""COMPUTED_VALUE"""),4)</f>
        <v>4</v>
      </c>
      <c r="U6" s="6" t="n">
        <f aca="false">IFERROR(__xludf.dummyfunction("""COMPUTED_VALUE"""),4)</f>
        <v>4</v>
      </c>
      <c r="V6" s="6" t="n">
        <f aca="false">IFERROR(__xludf.dummyfunction("""COMPUTED_VALUE"""),4)</f>
        <v>4</v>
      </c>
      <c r="W6" s="6" t="n">
        <f aca="false">IFERROR(__xludf.dummyfunction("""COMPUTED_VALUE"""),4)</f>
        <v>4</v>
      </c>
      <c r="X6" s="6" t="n">
        <f aca="false">IFERROR(__xludf.dummyfunction("""COMPUTED_VALUE"""),4)</f>
        <v>4</v>
      </c>
      <c r="Y6" s="6" t="n">
        <f aca="false">IFERROR(__xludf.dummyfunction("""COMPUTED_VALUE"""),1)</f>
        <v>1</v>
      </c>
      <c r="Z6" s="6" t="n">
        <f aca="false">IFERROR(__xludf.dummyfunction("""COMPUTED_VALUE"""),1)</f>
        <v>1</v>
      </c>
      <c r="AA6" s="6" t="n">
        <f aca="false">IFERROR(__xludf.dummyfunction("""COMPUTED_VALUE"""),5)</f>
        <v>5</v>
      </c>
      <c r="AB6" s="6" t="n">
        <f aca="false">IFERROR(__xludf.dummyfunction("""COMPUTED_VALUE"""),4)</f>
        <v>4</v>
      </c>
      <c r="AC6" s="6" t="n">
        <f aca="false">IFERROR(__xludf.dummyfunction("""COMPUTED_VALUE"""),2)</f>
        <v>2</v>
      </c>
      <c r="AD6" s="6" t="n">
        <f aca="false">IFERROR(__xludf.dummyfunction("""COMPUTED_VALUE"""),4)</f>
        <v>4</v>
      </c>
      <c r="AE6" s="6" t="str">
        <f aca="false">IFERROR(__xludf.dummyfunction("""COMPUTED_VALUE"""),"1 (Strongly Disagree)")</f>
        <v>1 (Strongly Disagree)</v>
      </c>
      <c r="AF6" s="6" t="n">
        <f aca="false">IFERROR(__xludf.dummyfunction("""COMPUTED_VALUE"""),4)</f>
        <v>4</v>
      </c>
      <c r="AG6" s="6" t="n">
        <f aca="false">IFERROR(__xludf.dummyfunction("""COMPUTED_VALUE"""),2)</f>
        <v>2</v>
      </c>
      <c r="AH6" s="6" t="str">
        <f aca="false">IFERROR(__xludf.dummyfunction("""COMPUTED_VALUE"""),"1 (Strongly Disagree)")</f>
        <v>1 (Strongly Disagree)</v>
      </c>
      <c r="AI6" s="6" t="str">
        <f aca="false">IFERROR(__xludf.dummyfunction("""COMPUTED_VALUE"""),"1 (Strongly Disagree)")</f>
        <v>1 (Strongly Disagree)</v>
      </c>
      <c r="AJ6" s="6" t="n">
        <f aca="false">IFERROR(__xludf.dummyfunction("""COMPUTED_VALUE"""),2)</f>
        <v>2</v>
      </c>
      <c r="AK6" s="6" t="n">
        <f aca="false">IFERROR(__xludf.dummyfunction("""COMPUTED_VALUE"""),1)</f>
        <v>1</v>
      </c>
      <c r="AL6" s="6" t="n">
        <f aca="false">IFERROR(__xludf.dummyfunction("""COMPUTED_VALUE"""),1)</f>
        <v>1</v>
      </c>
      <c r="AM6" s="6" t="n">
        <f aca="false">IFERROR(__xludf.dummyfunction("""COMPUTED_VALUE"""),1)</f>
        <v>1</v>
      </c>
      <c r="AN6" s="6" t="n">
        <f aca="false">IFERROR(__xludf.dummyfunction("""COMPUTED_VALUE"""),1)</f>
        <v>1</v>
      </c>
      <c r="AO6" s="6" t="n">
        <f aca="false">IFERROR(__xludf.dummyfunction("""COMPUTED_VALUE"""),2)</f>
        <v>2</v>
      </c>
      <c r="AP6" s="6" t="n">
        <f aca="false">IFERROR(__xludf.dummyfunction("""COMPUTED_VALUE"""),4)</f>
        <v>4</v>
      </c>
      <c r="AQ6" s="6" t="n">
        <f aca="false">IFERROR(__xludf.dummyfunction("""COMPUTED_VALUE"""),1)</f>
        <v>1</v>
      </c>
      <c r="AR6" s="6" t="n">
        <f aca="false">IFERROR(__xludf.dummyfunction("""COMPUTED_VALUE"""),1)</f>
        <v>1</v>
      </c>
      <c r="AS6" s="6" t="n">
        <f aca="false">IFERROR(__xludf.dummyfunction("""COMPUTED_VALUE"""),4)</f>
        <v>4</v>
      </c>
      <c r="AT6" s="6" t="n">
        <f aca="false">IFERROR(__xludf.dummyfunction("""COMPUTED_VALUE"""),4)</f>
        <v>4</v>
      </c>
      <c r="AU6" s="6" t="n">
        <f aca="false">IFERROR(__xludf.dummyfunction("""COMPUTED_VALUE"""),4)</f>
        <v>4</v>
      </c>
      <c r="AV6" s="6" t="n">
        <f aca="false">IFERROR(__xludf.dummyfunction("""COMPUTED_VALUE"""),4)</f>
        <v>4</v>
      </c>
      <c r="AW6" s="6" t="n">
        <f aca="false">IFERROR(__xludf.dummyfunction("""COMPUTED_VALUE"""),3)</f>
        <v>3</v>
      </c>
      <c r="AX6" s="6" t="n">
        <f aca="false">IFERROR(__xludf.dummyfunction("""COMPUTED_VALUE"""),3)</f>
        <v>3</v>
      </c>
      <c r="AY6" s="6" t="n">
        <f aca="false">IFERROR(__xludf.dummyfunction("""COMPUTED_VALUE"""),3)</f>
        <v>3</v>
      </c>
      <c r="AZ6" s="6" t="n">
        <f aca="false">IFERROR(__xludf.dummyfunction("""COMPUTED_VALUE"""),4)</f>
        <v>4</v>
      </c>
      <c r="BA6" s="6" t="n">
        <f aca="false">IFERROR(__xludf.dummyfunction("""COMPUTED_VALUE"""),2)</f>
        <v>2</v>
      </c>
      <c r="BB6" s="6" t="n">
        <f aca="false">IFERROR(__xludf.dummyfunction("""COMPUTED_VALUE"""),2)</f>
        <v>2</v>
      </c>
      <c r="BC6" s="6" t="n">
        <f aca="false">IFERROR(__xludf.dummyfunction("""COMPUTED_VALUE"""),2)</f>
        <v>2</v>
      </c>
      <c r="BD6" s="6" t="n">
        <f aca="false">IFERROR(__xludf.dummyfunction("""COMPUTED_VALUE"""),4)</f>
        <v>4</v>
      </c>
      <c r="BE6" s="6" t="n">
        <f aca="false">IFERROR(__xludf.dummyfunction("""COMPUTED_VALUE"""),2)</f>
        <v>2</v>
      </c>
      <c r="BF6" s="6" t="n">
        <f aca="false">IFERROR(__xludf.dummyfunction("""COMPUTED_VALUE"""),3)</f>
        <v>3</v>
      </c>
      <c r="BG6" s="6" t="str">
        <f aca="false">IFERROR(__xludf.dummyfunction("""COMPUTED_VALUE"""),"1 (Strongly Disagree)")</f>
        <v>1 (Strongly Disagree)</v>
      </c>
      <c r="BH6" s="6" t="n">
        <f aca="false">IFERROR(__xludf.dummyfunction("""COMPUTED_VALUE"""),4)</f>
        <v>4</v>
      </c>
      <c r="BI6" s="6" t="n">
        <f aca="false">IFERROR(__xludf.dummyfunction("""COMPUTED_VALUE"""),2)</f>
        <v>2</v>
      </c>
      <c r="BJ6" s="6" t="str">
        <f aca="false">IFERROR(__xludf.dummyfunction("""COMPUTED_VALUE"""),"1 (Strongly Disagree)")</f>
        <v>1 (Strongly Disagree)</v>
      </c>
      <c r="BK6" s="6" t="str">
        <f aca="false">IFERROR(__xludf.dummyfunction("""COMPUTED_VALUE"""),"1 (Strongly Disagree)")</f>
        <v>1 (Strongly Disagree)</v>
      </c>
      <c r="BL6" s="6" t="n">
        <f aca="false">IFERROR(__xludf.dummyfunction("""COMPUTED_VALUE"""),4)</f>
        <v>4</v>
      </c>
      <c r="BM6" s="6" t="n">
        <f aca="false">IFERROR(__xludf.dummyfunction("""COMPUTED_VALUE"""),1)</f>
        <v>1</v>
      </c>
      <c r="BN6" s="6" t="n">
        <f aca="false">IFERROR(__xludf.dummyfunction("""COMPUTED_VALUE"""),2)</f>
        <v>2</v>
      </c>
      <c r="BO6" s="6" t="n">
        <f aca="false">IFERROR(__xludf.dummyfunction("""COMPUTED_VALUE"""),1)</f>
        <v>1</v>
      </c>
      <c r="BP6" s="6" t="n">
        <f aca="false">IFERROR(__xludf.dummyfunction("""COMPUTED_VALUE"""),3)</f>
        <v>3</v>
      </c>
      <c r="BQ6" s="6" t="n">
        <f aca="false">IFERROR(__xludf.dummyfunction("""COMPUTED_VALUE"""),2)</f>
        <v>2</v>
      </c>
      <c r="BR6" s="6" t="n">
        <f aca="false">IFERROR(__xludf.dummyfunction("""COMPUTED_VALUE"""),3)</f>
        <v>3</v>
      </c>
      <c r="BS6" s="6" t="n">
        <f aca="false">IFERROR(__xludf.dummyfunction("""COMPUTED_VALUE"""),1)</f>
        <v>1</v>
      </c>
      <c r="BT6" s="6" t="n">
        <f aca="false">IFERROR(__xludf.dummyfunction("""COMPUTED_VALUE"""),1)</f>
        <v>1</v>
      </c>
      <c r="BU6" s="6" t="n">
        <f aca="false">IFERROR(__xludf.dummyfunction("""COMPUTED_VALUE"""),4)</f>
        <v>4</v>
      </c>
      <c r="BV6" s="6" t="n">
        <f aca="false">IFERROR(__xludf.dummyfunction("""COMPUTED_VALUE"""),4)</f>
        <v>4</v>
      </c>
      <c r="BW6" s="6" t="n">
        <f aca="false">IFERROR(__xludf.dummyfunction("""COMPUTED_VALUE"""),4)</f>
        <v>4</v>
      </c>
      <c r="BX6" s="6" t="n">
        <f aca="false">IFERROR(__xludf.dummyfunction("""COMPUTED_VALUE"""),4)</f>
        <v>4</v>
      </c>
      <c r="BY6" s="6" t="n">
        <f aca="false">IFERROR(__xludf.dummyfunction("""COMPUTED_VALUE"""),4)</f>
        <v>4</v>
      </c>
      <c r="BZ6" s="6" t="n">
        <f aca="false">IFERROR(__xludf.dummyfunction("""COMPUTED_VALUE"""),4)</f>
        <v>4</v>
      </c>
      <c r="CA6" s="6" t="n">
        <f aca="false">IFERROR(__xludf.dummyfunction("""COMPUTED_VALUE"""),4)</f>
        <v>4</v>
      </c>
      <c r="CB6" s="6" t="n">
        <f aca="false">IFERROR(__xludf.dummyfunction("""COMPUTED_VALUE"""),4)</f>
        <v>4</v>
      </c>
      <c r="CC6" s="6" t="n">
        <f aca="false">IFERROR(__xludf.dummyfunction("""COMPUTED_VALUE"""),2)</f>
        <v>2</v>
      </c>
      <c r="CD6" s="6" t="n">
        <f aca="false">IFERROR(__xludf.dummyfunction("""COMPUTED_VALUE"""),2)</f>
        <v>2</v>
      </c>
      <c r="CE6" s="6" t="n">
        <f aca="false">IFERROR(__xludf.dummyfunction("""COMPUTED_VALUE"""),3)</f>
        <v>3</v>
      </c>
      <c r="CF6" s="6" t="n">
        <f aca="false">IFERROR(__xludf.dummyfunction("""COMPUTED_VALUE"""),3)</f>
        <v>3</v>
      </c>
      <c r="CG6" s="6" t="n">
        <f aca="false">IFERROR(__xludf.dummyfunction("""COMPUTED_VALUE"""),2)</f>
        <v>2</v>
      </c>
      <c r="CH6" s="6" t="n">
        <f aca="false">IFERROR(__xludf.dummyfunction("""COMPUTED_VALUE"""),3)</f>
        <v>3</v>
      </c>
      <c r="CI6" s="6" t="str">
        <f aca="false">IFERROR(__xludf.dummyfunction("""COMPUTED_VALUE"""),"1 (Strongly Disagree)")</f>
        <v>1 (Strongly Disagree)</v>
      </c>
      <c r="CJ6" s="6" t="n">
        <f aca="false">IFERROR(__xludf.dummyfunction("""COMPUTED_VALUE"""),2)</f>
        <v>2</v>
      </c>
      <c r="CK6" s="6" t="n">
        <f aca="false">IFERROR(__xludf.dummyfunction("""COMPUTED_VALUE"""),2)</f>
        <v>2</v>
      </c>
      <c r="CL6" s="6" t="str">
        <f aca="false">IFERROR(__xludf.dummyfunction("""COMPUTED_VALUE"""),"1 (Strongly Disagree)")</f>
        <v>1 (Strongly Disagree)</v>
      </c>
      <c r="CM6" s="6" t="str">
        <f aca="false">IFERROR(__xludf.dummyfunction("""COMPUTED_VALUE"""),"1 (Strongly Disagree)")</f>
        <v>1 (Strongly Disagree)</v>
      </c>
      <c r="CN6" s="6" t="str">
        <f aca="false">IFERROR(__xludf.dummyfunction("""COMPUTED_VALUE"""),"Condition 1")</f>
        <v>Condition 1</v>
      </c>
      <c r="CO6" s="6" t="str">
        <f aca="false">IFERROR(__xludf.dummyfunction("""COMPUTED_VALUE"""),"Condition 1")</f>
        <v>Condition 1</v>
      </c>
      <c r="CP6" s="6" t="str">
        <f aca="false">IFERROR(__xludf.dummyfunction("""COMPUTED_VALUE"""),"Condition 1")</f>
        <v>Condition 1</v>
      </c>
      <c r="CQ6" s="6" t="str">
        <f aca="false">IFERROR(__xludf.dummyfunction("""COMPUTED_VALUE"""),"Condition 3")</f>
        <v>Condition 3</v>
      </c>
      <c r="CR6" s="6" t="str">
        <f aca="false">IFERROR(__xludf.dummyfunction("""COMPUTED_VALUE"""),"I liked how responsive the robot felt as I touched it. Sometimes I felt that even light touches would cause a reaction on the robot, which surprised me in a good way.")</f>
        <v>I liked how responsive the robot felt as I touched it. Sometimes I felt that even light touches would cause a reaction on the robot, which surprised me in a good way.</v>
      </c>
      <c r="CS6" s="6" t="str">
        <f aca="false">IFERROR(__xludf.dummyfunction("""COMPUTED_VALUE"""),"At condition 2, the robot's overall rhythm felt more abrupt and fast. I found it a bit more stressful to use.")</f>
        <v>At condition 2, the robot's overall rhythm felt more abrupt and fast. I found it a bit more stressful to use.</v>
      </c>
      <c r="CT6" s="6" t="str">
        <f aca="false">IFERROR(__xludf.dummyfunction("""COMPUTED_VALUE"""),"My preferred condition is the first one. The movements felt neither too slow nor fast - also the way the interaction happened felt more fluid than the other two conditions. ")</f>
        <v>My preferred condition is the first one. The movements felt neither too slow nor fast - also the way the interaction happened felt more fluid than the other two conditions. </v>
      </c>
      <c r="CU6" s="6" t="str">
        <f aca="false">IFERROR(__xludf.dummyfunction("""COMPUTED_VALUE"""),"Maybe balance the movements and rhythms, following the movements on condition 1.")</f>
        <v>Maybe balance the movements and rhythms, following the movements on condition 1.</v>
      </c>
    </row>
    <row r="14" customFormat="false" ht="39.55" hidden="false" customHeight="false" outlineLevel="0" collapsed="false">
      <c r="B14" s="6" t="s">
        <v>1</v>
      </c>
      <c r="C14" s="8" t="s">
        <v>95</v>
      </c>
      <c r="D14" s="8" t="s">
        <v>96</v>
      </c>
      <c r="E14" s="8" t="s">
        <v>97</v>
      </c>
      <c r="F14" s="8" t="s">
        <v>98</v>
      </c>
    </row>
    <row r="15" customFormat="false" ht="39.55" hidden="false" customHeight="false" outlineLevel="0" collapsed="false">
      <c r="B15" s="6" t="n">
        <v>1</v>
      </c>
      <c r="C15" s="8" t="s">
        <v>105</v>
      </c>
      <c r="D15" s="8" t="s">
        <v>106</v>
      </c>
      <c r="E15" s="8" t="s">
        <v>172</v>
      </c>
      <c r="F15" s="8" t="s">
        <v>108</v>
      </c>
    </row>
    <row r="16" customFormat="false" ht="52.2" hidden="false" customHeight="false" outlineLevel="0" collapsed="false">
      <c r="B16" s="6" t="n">
        <v>4</v>
      </c>
      <c r="C16" s="8" t="s">
        <v>124</v>
      </c>
      <c r="D16" s="8" t="s">
        <v>125</v>
      </c>
      <c r="E16" s="8" t="s">
        <v>126</v>
      </c>
      <c r="F16" s="8" t="s">
        <v>127</v>
      </c>
    </row>
    <row r="17" customFormat="false" ht="77.6" hidden="false" customHeight="false" outlineLevel="0" collapsed="false">
      <c r="B17" s="6" t="n">
        <v>7</v>
      </c>
      <c r="C17" s="8" t="s">
        <v>173</v>
      </c>
      <c r="D17" s="8" t="s">
        <v>174</v>
      </c>
      <c r="E17" s="8" t="s">
        <v>175</v>
      </c>
      <c r="F17" s="8" t="s">
        <v>176</v>
      </c>
    </row>
    <row r="18" customFormat="false" ht="90.25" hidden="false" customHeight="false" outlineLevel="0" collapsed="false">
      <c r="B18" s="6" t="n">
        <v>10</v>
      </c>
      <c r="C18" s="8" t="s">
        <v>149</v>
      </c>
      <c r="D18" s="8" t="s">
        <v>177</v>
      </c>
      <c r="E18" s="8" t="s">
        <v>178</v>
      </c>
      <c r="F18" s="8" t="s">
        <v>179</v>
      </c>
    </row>
    <row r="19" customFormat="false" ht="77.6" hidden="false" customHeight="false" outlineLevel="0" collapsed="false">
      <c r="B19" s="6" t="n">
        <v>13</v>
      </c>
      <c r="C19" s="8" t="s">
        <v>165</v>
      </c>
      <c r="D19" s="8" t="s">
        <v>180</v>
      </c>
      <c r="E19" s="8" t="s">
        <v>167</v>
      </c>
      <c r="F19" s="8" t="s">
        <v>181</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U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22.25"/>
    <col collapsed="false" customWidth="true" hidden="false" outlineLevel="0" max="2" min="2" style="0" width="29.25"/>
    <col collapsed="false" customWidth="true" hidden="false" outlineLevel="0" max="3" min="3" style="0" width="26.12"/>
    <col collapsed="false" customWidth="true" hidden="false" outlineLevel="0" max="4" min="4" style="0" width="24.88"/>
    <col collapsed="false" customWidth="true" hidden="false" outlineLevel="0" max="5" min="5" style="0" width="29.51"/>
  </cols>
  <sheetData>
    <row r="1" customFormat="false" ht="15.75" hidden="false" customHeight="false" outlineLevel="0" collapsed="false">
      <c r="A1" s="6" t="str">
        <f aca="false">IFERROR(__xludf.dummyfunction("{'Odpovědi formuláře 1'!A1:CU1; FILTER('Odpovědi formuláře 1'!A2:CU996, MOD('Odpovědi formuláře 1'!B2:B996, 3)=2)}"),"Časová značka")</f>
        <v>Časová značka</v>
      </c>
      <c r="B1" s="6" t="str">
        <f aca="false">IFERROR(__xludf.dummyfunction("""COMPUTED_VALUE"""),"ID")</f>
        <v>ID</v>
      </c>
      <c r="C1" s="6" t="str">
        <f aca="false">IFERROR(__xludf.dummyfunction("""COMPUTED_VALUE"""),"group")</f>
        <v>group</v>
      </c>
      <c r="D1" s="6" t="str">
        <f aca="false">IFERROR(__xludf.dummyfunction("""COMPUTED_VALUE"""),"Age")</f>
        <v>Age</v>
      </c>
      <c r="E1" s="6" t="str">
        <f aca="false">IFERROR(__xludf.dummyfunction("""COMPUTED_VALUE"""),"Gender")</f>
        <v>Gender</v>
      </c>
      <c r="F1" s="6" t="str">
        <f aca="false">IFERROR(__xludf.dummyfunction("""COMPUTED_VALUE"""),"How often do you interact with robots or robotic systems? ")</f>
        <v>How often do you interact with robots or robotic systems? </v>
      </c>
      <c r="G1" s="6" t="str">
        <f aca="false">IFERROR(__xludf.dummyfunction("""COMPUTED_VALUE"""),"Have you previously interacted with a robotic arm?")</f>
        <v>Have you previously interacted with a robotic arm?</v>
      </c>
      <c r="H1" s="6" t="str">
        <f aca="false">IFERROR(__xludf.dummyfunction("""COMPUTED_VALUE"""),"How would you describe your general attitude toward robots? ")</f>
        <v>How would you describe your general attitude toward robots? </v>
      </c>
      <c r="I1" s="6" t="str">
        <f aca="false">IFERROR(__xludf.dummyfunction("""COMPUTED_VALUE"""),"Fake — Natural")</f>
        <v>Fake — Natural</v>
      </c>
      <c r="J1" s="6" t="str">
        <f aca="false">IFERROR(__xludf.dummyfunction("""COMPUTED_VALUE"""),"Machinelike — Humanlike ")</f>
        <v>Machinelike — Humanlike </v>
      </c>
      <c r="K1" s="6" t="str">
        <f aca="false">IFERROR(__xludf.dummyfunction("""COMPUTED_VALUE"""),"Unconscious — Conscious ")</f>
        <v>Unconscious — Conscious </v>
      </c>
      <c r="L1" s="6" t="str">
        <f aca="false">IFERROR(__xludf.dummyfunction("""COMPUTED_VALUE"""),"Artificial — Lifelike ")</f>
        <v>Artificial — Lifelike </v>
      </c>
      <c r="M1" s="6" t="str">
        <f aca="false">IFERROR(__xludf.dummyfunction("""COMPUTED_VALUE"""),"Moving rigidly — Moving elegantly")</f>
        <v>Moving rigidly — Moving elegantly</v>
      </c>
      <c r="N1" s="6" t="str">
        <f aca="false">IFERROR(__xludf.dummyfunction("""COMPUTED_VALUE"""),"Dead — Alive ")</f>
        <v>Dead — Alive </v>
      </c>
      <c r="O1" s="6" t="str">
        <f aca="false">IFERROR(__xludf.dummyfunction("""COMPUTED_VALUE"""),"Stagnant — Lively ")</f>
        <v>Stagnant — Lively </v>
      </c>
      <c r="P1" s="6" t="str">
        <f aca="false">IFERROR(__xludf.dummyfunction("""COMPUTED_VALUE"""),"Mechanical — Organic ")</f>
        <v>Mechanical — Organic </v>
      </c>
      <c r="Q1" s="6" t="str">
        <f aca="false">IFERROR(__xludf.dummyfunction("""COMPUTED_VALUE"""),"Artificial — Lifelike ")</f>
        <v>Artificial — Lifelike </v>
      </c>
      <c r="R1" s="6" t="str">
        <f aca="false">IFERROR(__xludf.dummyfunction("""COMPUTED_VALUE"""),"Inert — Interactive ")</f>
        <v>Inert — Interactive </v>
      </c>
      <c r="S1" s="6" t="str">
        <f aca="false">IFERROR(__xludf.dummyfunction("""COMPUTED_VALUE"""),"Apathetic — Responsive ")</f>
        <v>Apathetic — Responsive </v>
      </c>
      <c r="T1" s="6" t="str">
        <f aca="false">IFERROR(__xludf.dummyfunction("""COMPUTED_VALUE"""),"Dislike — Like ")</f>
        <v>Dislike — Like </v>
      </c>
      <c r="U1" s="6" t="str">
        <f aca="false">IFERROR(__xludf.dummyfunction("""COMPUTED_VALUE"""),"Unfriendly — Friendly ")</f>
        <v>Unfriendly — Friendly </v>
      </c>
      <c r="V1" s="6" t="str">
        <f aca="false">IFERROR(__xludf.dummyfunction("""COMPUTED_VALUE"""),"Unkind — Kind ")</f>
        <v>Unkind — Kind </v>
      </c>
      <c r="W1" s="6" t="str">
        <f aca="false">IFERROR(__xludf.dummyfunction("""COMPUTED_VALUE"""),"Unpleasant — Pleasant ")</f>
        <v>Unpleasant — Pleasant </v>
      </c>
      <c r="X1" s="6" t="str">
        <f aca="false">IFERROR(__xludf.dummyfunction("""COMPUTED_VALUE"""),"Awful — Nice ")</f>
        <v>Awful — Nice </v>
      </c>
      <c r="Y1" s="6" t="str">
        <f aca="false">IFERROR(__xludf.dummyfunction("""COMPUTED_VALUE"""),"Anxious — Relaxed")</f>
        <v>Anxious — Relaxed</v>
      </c>
      <c r="Z1" s="6" t="str">
        <f aca="false">IFERROR(__xludf.dummyfunction("""COMPUTED_VALUE"""),"Calm — Agitated")</f>
        <v>Calm — Agitated</v>
      </c>
      <c r="AA1" s="6" t="str">
        <f aca="false">IFERROR(__xludf.dummyfunction("""COMPUTED_VALUE"""),"Still — Surprised")</f>
        <v>Still — Surprised</v>
      </c>
      <c r="AB1" s="6" t="str">
        <f aca="false">IFERROR(__xludf.dummyfunction("""COMPUTED_VALUE"""),"Naturalness &amp; Realism [The robot's reaction to my touch felt natural]")</f>
        <v>Naturalness &amp; Realism [The robot's reaction to my touch felt natural]</v>
      </c>
      <c r="AC1" s="6" t="str">
        <f aca="false">IFERROR(__xludf.dummyfunction("""COMPUTED_VALUE"""),"Naturalness &amp; Realism [The robot's movement made sense to me]")</f>
        <v>Naturalness &amp; Realism [The robot's movement made sense to me]</v>
      </c>
      <c r="AD1" s="6" t="str">
        <f aca="false">IFERROR(__xludf.dummyfunction("""COMPUTED_VALUE"""),"Safety &amp; Comfort [The robot's response speed felt appropriate]")</f>
        <v>Safety &amp; Comfort [The robot's response speed felt appropriate]</v>
      </c>
      <c r="AE1" s="6" t="str">
        <f aca="false">IFERROR(__xludf.dummyfunction("""COMPUTED_VALUE"""),"Safety &amp; Comfort [I felt in control of the interaction at all times]")</f>
        <v>Safety &amp; Comfort [I felt in control of the interaction at all times]</v>
      </c>
      <c r="AF1" s="6" t="str">
        <f aca="false">IFERROR(__xludf.dummyfunction("""COMPUTED_VALUE"""),"Safety &amp; Comfort [I would feel comfortable working near this robot]")</f>
        <v>Safety &amp; Comfort [I would feel comfortable working near this robot]</v>
      </c>
      <c r="AG1" s="6" t="str">
        <f aca="false">IFERROR(__xludf.dummyfunction("""COMPUTED_VALUE"""),"Perception [The robot's movement felt proportional to how hard I pressed]")</f>
        <v>Perception [The robot's movement felt proportional to how hard I pressed]</v>
      </c>
      <c r="AH1" s="6" t="str">
        <f aca="false">IFERROR(__xludf.dummyfunction("""COMPUTED_VALUE"""),"Perception [The robot's behaviour reminded me of a human]")</f>
        <v>Perception [The robot's behaviour reminded me of a human]</v>
      </c>
      <c r="AI1" s="6" t="str">
        <f aca="false">IFERROR(__xludf.dummyfunction("""COMPUTED_VALUE"""),"Perception [The robot reacted as if it was avoiding discomfort or damage]")</f>
        <v>Perception [The robot reacted as if it was avoiding discomfort or damage]</v>
      </c>
      <c r="AJ1" s="6" t="str">
        <f aca="false">IFERROR(__xludf.dummyfunction("""COMPUTED_VALUE"""),"Fake — Natural")</f>
        <v>Fake — Natural</v>
      </c>
      <c r="AK1" s="6" t="str">
        <f aca="false">IFERROR(__xludf.dummyfunction("""COMPUTED_VALUE"""),"Machinelike — Humanlike ")</f>
        <v>Machinelike — Humanlike </v>
      </c>
      <c r="AL1" s="6" t="str">
        <f aca="false">IFERROR(__xludf.dummyfunction("""COMPUTED_VALUE"""),"Unconscious — Conscious ")</f>
        <v>Unconscious — Conscious </v>
      </c>
      <c r="AM1" s="6" t="str">
        <f aca="false">IFERROR(__xludf.dummyfunction("""COMPUTED_VALUE"""),"Artificial — Lifelike ")</f>
        <v>Artificial — Lifelike </v>
      </c>
      <c r="AN1" s="6" t="str">
        <f aca="false">IFERROR(__xludf.dummyfunction("""COMPUTED_VALUE"""),"Moving rigidly — Moving elegantly")</f>
        <v>Moving rigidly — Moving elegantly</v>
      </c>
      <c r="AO1" s="6" t="str">
        <f aca="false">IFERROR(__xludf.dummyfunction("""COMPUTED_VALUE"""),"Dead — Alive ")</f>
        <v>Dead — Alive </v>
      </c>
      <c r="AP1" s="6" t="str">
        <f aca="false">IFERROR(__xludf.dummyfunction("""COMPUTED_VALUE"""),"Stagnant — Lively ")</f>
        <v>Stagnant — Lively </v>
      </c>
      <c r="AQ1" s="6" t="str">
        <f aca="false">IFERROR(__xludf.dummyfunction("""COMPUTED_VALUE"""),"Mechanical — Organic ")</f>
        <v>Mechanical — Organic </v>
      </c>
      <c r="AR1" s="6" t="str">
        <f aca="false">IFERROR(__xludf.dummyfunction("""COMPUTED_VALUE"""),"Artificial — Lifelike ")</f>
        <v>Artificial — Lifelike </v>
      </c>
      <c r="AS1" s="6" t="str">
        <f aca="false">IFERROR(__xludf.dummyfunction("""COMPUTED_VALUE"""),"Inert — Interactive ")</f>
        <v>Inert — Interactive </v>
      </c>
      <c r="AT1" s="6" t="str">
        <f aca="false">IFERROR(__xludf.dummyfunction("""COMPUTED_VALUE"""),"Apathetic — Responsive ")</f>
        <v>Apathetic — Responsive </v>
      </c>
      <c r="AU1" s="6" t="str">
        <f aca="false">IFERROR(__xludf.dummyfunction("""COMPUTED_VALUE"""),"Dislike — Like ")</f>
        <v>Dislike — Like </v>
      </c>
      <c r="AV1" s="6" t="str">
        <f aca="false">IFERROR(__xludf.dummyfunction("""COMPUTED_VALUE"""),"Unfriendly — Friendly ")</f>
        <v>Unfriendly — Friendly </v>
      </c>
      <c r="AW1" s="6" t="str">
        <f aca="false">IFERROR(__xludf.dummyfunction("""COMPUTED_VALUE"""),"Unkind — Kind ")</f>
        <v>Unkind — Kind </v>
      </c>
      <c r="AX1" s="6" t="str">
        <f aca="false">IFERROR(__xludf.dummyfunction("""COMPUTED_VALUE"""),"Unpleasant — Pleasant ")</f>
        <v>Unpleasant — Pleasant </v>
      </c>
      <c r="AY1" s="6" t="str">
        <f aca="false">IFERROR(__xludf.dummyfunction("""COMPUTED_VALUE"""),"Awful — Nice ")</f>
        <v>Awful — Nice </v>
      </c>
      <c r="AZ1" s="6" t="str">
        <f aca="false">IFERROR(__xludf.dummyfunction("""COMPUTED_VALUE"""),"Anxious — Relaxed")</f>
        <v>Anxious — Relaxed</v>
      </c>
      <c r="BA1" s="6" t="str">
        <f aca="false">IFERROR(__xludf.dummyfunction("""COMPUTED_VALUE"""),"Calm — Agitated")</f>
        <v>Calm — Agitated</v>
      </c>
      <c r="BB1" s="6" t="str">
        <f aca="false">IFERROR(__xludf.dummyfunction("""COMPUTED_VALUE"""),"Still — Surprised")</f>
        <v>Still — Surprised</v>
      </c>
      <c r="BC1" s="6" t="str">
        <f aca="false">IFERROR(__xludf.dummyfunction("""COMPUTED_VALUE"""),"Naturalness &amp; Realism [The robot's reaction to my touch felt natural]")</f>
        <v>Naturalness &amp; Realism [The robot's reaction to my touch felt natural]</v>
      </c>
      <c r="BD1" s="6" t="str">
        <f aca="false">IFERROR(__xludf.dummyfunction("""COMPUTED_VALUE"""),"Naturalness &amp; Realism [The robot's movement made sense to me]")</f>
        <v>Naturalness &amp; Realism [The robot's movement made sense to me]</v>
      </c>
      <c r="BE1" s="6" t="str">
        <f aca="false">IFERROR(__xludf.dummyfunction("""COMPUTED_VALUE"""),"Naturalness &amp; Realism [The robot seemed to “feel” the contact in a realistic way]")</f>
        <v>Naturalness &amp; Realism [The robot seemed to “feel” the contact in a realistic way]</v>
      </c>
      <c r="BF1" s="6" t="str">
        <f aca="false">IFERROR(__xludf.dummyfunction("""COMPUTED_VALUE"""),"Safety &amp; Comfort [The robot's response speed felt appropriate]")</f>
        <v>Safety &amp; Comfort [The robot's response speed felt appropriate]</v>
      </c>
      <c r="BG1" s="6" t="str">
        <f aca="false">IFERROR(__xludf.dummyfunction("""COMPUTED_VALUE"""),"Safety &amp; Comfort [I felt in control of the interaction at all times]")</f>
        <v>Safety &amp; Comfort [I felt in control of the interaction at all times]</v>
      </c>
      <c r="BH1" s="6" t="str">
        <f aca="false">IFERROR(__xludf.dummyfunction("""COMPUTED_VALUE"""),"Safety &amp; Comfort [I would feel comfortable working near this robot]")</f>
        <v>Safety &amp; Comfort [I would feel comfortable working near this robot]</v>
      </c>
      <c r="BI1" s="6" t="str">
        <f aca="false">IFERROR(__xludf.dummyfunction("""COMPUTED_VALUE"""),"Perception [The robot's movement felt proportional to how hard I pressed]")</f>
        <v>Perception [The robot's movement felt proportional to how hard I pressed]</v>
      </c>
      <c r="BJ1" s="6" t="str">
        <f aca="false">IFERROR(__xludf.dummyfunction("""COMPUTED_VALUE"""),"Perception [The robot's behaviour reminded me of a human]")</f>
        <v>Perception [The robot's behaviour reminded me of a human]</v>
      </c>
      <c r="BK1" s="6" t="str">
        <f aca="false">IFERROR(__xludf.dummyfunction("""COMPUTED_VALUE"""),"Perception [The robot reacted as if it was avoiding discomfort or damage]")</f>
        <v>Perception [The robot reacted as if it was avoiding discomfort or damage]</v>
      </c>
      <c r="BL1" s="6" t="str">
        <f aca="false">IFERROR(__xludf.dummyfunction("""COMPUTED_VALUE"""),"Fake — Natural")</f>
        <v>Fake — Natural</v>
      </c>
      <c r="BM1" s="6" t="str">
        <f aca="false">IFERROR(__xludf.dummyfunction("""COMPUTED_VALUE"""),"Machinelike — Humanlike ")</f>
        <v>Machinelike — Humanlike </v>
      </c>
      <c r="BN1" s="6" t="str">
        <f aca="false">IFERROR(__xludf.dummyfunction("""COMPUTED_VALUE"""),"Unconscious — Conscious ")</f>
        <v>Unconscious — Conscious </v>
      </c>
      <c r="BO1" s="6" t="str">
        <f aca="false">IFERROR(__xludf.dummyfunction("""COMPUTED_VALUE"""),"Artificial — Lifelike ")</f>
        <v>Artificial — Lifelike </v>
      </c>
      <c r="BP1" s="6" t="str">
        <f aca="false">IFERROR(__xludf.dummyfunction("""COMPUTED_VALUE"""),"Moving rigidly — Moving elegantly")</f>
        <v>Moving rigidly — Moving elegantly</v>
      </c>
      <c r="BQ1" s="6" t="str">
        <f aca="false">IFERROR(__xludf.dummyfunction("""COMPUTED_VALUE"""),"Dead — Alive ")</f>
        <v>Dead — Alive </v>
      </c>
      <c r="BR1" s="6" t="str">
        <f aca="false">IFERROR(__xludf.dummyfunction("""COMPUTED_VALUE"""),"Stagnant — Lively ")</f>
        <v>Stagnant — Lively </v>
      </c>
      <c r="BS1" s="6" t="str">
        <f aca="false">IFERROR(__xludf.dummyfunction("""COMPUTED_VALUE"""),"Mechanical — Organic ")</f>
        <v>Mechanical — Organic </v>
      </c>
      <c r="BT1" s="6" t="str">
        <f aca="false">IFERROR(__xludf.dummyfunction("""COMPUTED_VALUE"""),"Artificial — Lifelike ")</f>
        <v>Artificial — Lifelike </v>
      </c>
      <c r="BU1" s="6" t="str">
        <f aca="false">IFERROR(__xludf.dummyfunction("""COMPUTED_VALUE"""),"Inert — Interactive ")</f>
        <v>Inert — Interactive </v>
      </c>
      <c r="BV1" s="6" t="str">
        <f aca="false">IFERROR(__xludf.dummyfunction("""COMPUTED_VALUE"""),"Apathetic — Responsive ")</f>
        <v>Apathetic — Responsive </v>
      </c>
      <c r="BW1" s="6" t="str">
        <f aca="false">IFERROR(__xludf.dummyfunction("""COMPUTED_VALUE"""),"Dislike — Like ")</f>
        <v>Dislike — Like </v>
      </c>
      <c r="BX1" s="6" t="str">
        <f aca="false">IFERROR(__xludf.dummyfunction("""COMPUTED_VALUE"""),"Unfriendly — Friendly ")</f>
        <v>Unfriendly — Friendly </v>
      </c>
      <c r="BY1" s="6" t="str">
        <f aca="false">IFERROR(__xludf.dummyfunction("""COMPUTED_VALUE"""),"Unkind — Kind ")</f>
        <v>Unkind — Kind </v>
      </c>
      <c r="BZ1" s="6" t="str">
        <f aca="false">IFERROR(__xludf.dummyfunction("""COMPUTED_VALUE"""),"Unpleasant — Pleasant ")</f>
        <v>Unpleasant — Pleasant </v>
      </c>
      <c r="CA1" s="6" t="str">
        <f aca="false">IFERROR(__xludf.dummyfunction("""COMPUTED_VALUE"""),"Awful — Nice ")</f>
        <v>Awful — Nice </v>
      </c>
      <c r="CB1" s="6" t="str">
        <f aca="false">IFERROR(__xludf.dummyfunction("""COMPUTED_VALUE"""),"Anxious — Relaxed")</f>
        <v>Anxious — Relaxed</v>
      </c>
      <c r="CC1" s="6" t="str">
        <f aca="false">IFERROR(__xludf.dummyfunction("""COMPUTED_VALUE"""),"Calm — Agitated")</f>
        <v>Calm — Agitated</v>
      </c>
      <c r="CD1" s="6" t="str">
        <f aca="false">IFERROR(__xludf.dummyfunction("""COMPUTED_VALUE"""),"Still — Surprised")</f>
        <v>Still — Surprised</v>
      </c>
      <c r="CE1" s="6" t="str">
        <f aca="false">IFERROR(__xludf.dummyfunction("""COMPUTED_VALUE"""),"Naturalness &amp; Realism [The robot's reaction to my touch felt natural]")</f>
        <v>Naturalness &amp; Realism [The robot's reaction to my touch felt natural]</v>
      </c>
      <c r="CF1" s="6" t="str">
        <f aca="false">IFERROR(__xludf.dummyfunction("""COMPUTED_VALUE"""),"Naturalness &amp; Realism [The robot's movement made sense to me]")</f>
        <v>Naturalness &amp; Realism [The robot's movement made sense to me]</v>
      </c>
      <c r="CG1" s="6" t="str">
        <f aca="false">IFERROR(__xludf.dummyfunction("""COMPUTED_VALUE"""),"Naturalness &amp; Realism [The robot seemed to “feel” the contact in a realistic way]")</f>
        <v>Naturalness &amp; Realism [The robot seemed to “feel” the contact in a realistic way]</v>
      </c>
      <c r="CH1" s="6" t="str">
        <f aca="false">IFERROR(__xludf.dummyfunction("""COMPUTED_VALUE"""),"Safety &amp; Comfort [The robot's response speed felt appropriate]")</f>
        <v>Safety &amp; Comfort [The robot's response speed felt appropriate]</v>
      </c>
      <c r="CI1" s="6" t="str">
        <f aca="false">IFERROR(__xludf.dummyfunction("""COMPUTED_VALUE"""),"Safety &amp; Comfort [I felt in control of the interaction at all times]")</f>
        <v>Safety &amp; Comfort [I felt in control of the interaction at all times]</v>
      </c>
      <c r="CJ1" s="6" t="str">
        <f aca="false">IFERROR(__xludf.dummyfunction("""COMPUTED_VALUE"""),"Safety &amp; Comfort [I would feel comfortable working near this robot]")</f>
        <v>Safety &amp; Comfort [I would feel comfortable working near this robot]</v>
      </c>
      <c r="CK1" s="6" t="str">
        <f aca="false">IFERROR(__xludf.dummyfunction("""COMPUTED_VALUE"""),"Perception [The robot's movement felt proportional to how hard I pressed]")</f>
        <v>Perception [The robot's movement felt proportional to how hard I pressed]</v>
      </c>
      <c r="CL1" s="6" t="str">
        <f aca="false">IFERROR(__xludf.dummyfunction("""COMPUTED_VALUE"""),"Perception [The robot's behaviour reminded me of a human]")</f>
        <v>Perception [The robot's behaviour reminded me of a human]</v>
      </c>
      <c r="CM1" s="6" t="str">
        <f aca="false">IFERROR(__xludf.dummyfunction("""COMPUTED_VALUE"""),"Perception [The robot reacted as if it was avoiding discomfort or damage]")</f>
        <v>Perception [The robot reacted as if it was avoiding discomfort or damage]</v>
      </c>
      <c r="CN1" s="6" t="str">
        <f aca="false">IFERROR(__xludf.dummyfunction("""COMPUTED_VALUE"""),"Which interaction felt more natural overall?")</f>
        <v>Which interaction felt more natural overall?</v>
      </c>
      <c r="CO1" s="6" t="str">
        <f aca="false">IFERROR(__xludf.dummyfunction("""COMPUTED_VALUE"""),"Which robot behavior felt the most human-like?")</f>
        <v>Which robot behavior felt the most human-like?</v>
      </c>
      <c r="CP1" s="6" t="str">
        <f aca="false">IFERROR(__xludf.dummyfunction("""COMPUTED_VALUE"""),"Which condition felt safer?")</f>
        <v>Which condition felt safer?</v>
      </c>
      <c r="CQ1" s="6" t="str">
        <f aca="false">IFERROR(__xludf.dummyfunction("""COMPUTED_VALUE"""),"Which condition reacted most appropriately to touch?")</f>
        <v>Which condition reacted most appropriately to touch?</v>
      </c>
      <c r="CR1" s="6" t="str">
        <f aca="false">IFERROR(__xludf.dummyfunction("""COMPUTED_VALUE"""),"What did you like most about the robot’s behavior?")</f>
        <v>What did you like most about the robot’s behavior?</v>
      </c>
      <c r="CS1" s="6" t="str">
        <f aca="false">IFERROR(__xludf.dummyfunction("""COMPUTED_VALUE"""),"What felt unnatural or uncomfortable during the interaction?")</f>
        <v>What felt unnatural or uncomfortable during the interaction?</v>
      </c>
      <c r="CT1" s="6" t="str">
        <f aca="false">IFERROR(__xludf.dummyfunction("""COMPUTED_VALUE"""),"Please explain your preference (or lack of preference) between the conditions. ")</f>
        <v>Please explain your preference (or lack of preference) between the conditions. </v>
      </c>
      <c r="CU1" s="6" t="str">
        <f aca="false">IFERROR(__xludf.dummyfunction("""COMPUTED_VALUE"""),"Do you have suggestions for improving the robot’s reactions?")</f>
        <v>Do you have suggestions for improving the robot’s reactions?</v>
      </c>
    </row>
    <row r="2" customFormat="false" ht="15.75" hidden="false" customHeight="false" outlineLevel="0" collapsed="false">
      <c r="A2" s="7" t="n">
        <f aca="false">IFERROR(__xludf.dummyfunction("""COMPUTED_VALUE"""),46160.5293579514)</f>
        <v>46160.52936</v>
      </c>
      <c r="B2" s="6" t="n">
        <f aca="false">IFERROR(__xludf.dummyfunction("""COMPUTED_VALUE"""),2)</f>
        <v>2</v>
      </c>
      <c r="C2" s="6" t="n">
        <f aca="false">IFERROR(__xludf.dummyfunction("""COMPUTED_VALUE"""),2)</f>
        <v>2</v>
      </c>
      <c r="D2" s="6" t="n">
        <f aca="false">IFERROR(__xludf.dummyfunction("""COMPUTED_VALUE"""),25)</f>
        <v>25</v>
      </c>
      <c r="E2" s="6" t="str">
        <f aca="false">IFERROR(__xludf.dummyfunction("""COMPUTED_VALUE"""),"Female")</f>
        <v>Female</v>
      </c>
      <c r="F2" s="6" t="str">
        <f aca="false">IFERROR(__xludf.dummyfunction("""COMPUTED_VALUE"""),"Sometimes (monthly)")</f>
        <v>Sometimes (monthly)</v>
      </c>
      <c r="G2" s="6" t="str">
        <f aca="false">IFERROR(__xludf.dummyfunction("""COMPUTED_VALUE"""),"Yes - briefly")</f>
        <v>Yes - briefly</v>
      </c>
      <c r="H2" s="6" t="n">
        <f aca="false">IFERROR(__xludf.dummyfunction("""COMPUTED_VALUE"""),5)</f>
        <v>5</v>
      </c>
      <c r="I2" s="6" t="n">
        <f aca="false">IFERROR(__xludf.dummyfunction("""COMPUTED_VALUE"""),2)</f>
        <v>2</v>
      </c>
      <c r="J2" s="6" t="n">
        <f aca="false">IFERROR(__xludf.dummyfunction("""COMPUTED_VALUE"""),1)</f>
        <v>1</v>
      </c>
      <c r="K2" s="6" t="n">
        <f aca="false">IFERROR(__xludf.dummyfunction("""COMPUTED_VALUE"""),2)</f>
        <v>2</v>
      </c>
      <c r="L2" s="6" t="n">
        <f aca="false">IFERROR(__xludf.dummyfunction("""COMPUTED_VALUE"""),2)</f>
        <v>2</v>
      </c>
      <c r="M2" s="6" t="n">
        <f aca="false">IFERROR(__xludf.dummyfunction("""COMPUTED_VALUE"""),2)</f>
        <v>2</v>
      </c>
      <c r="N2" s="6" t="n">
        <f aca="false">IFERROR(__xludf.dummyfunction("""COMPUTED_VALUE"""),1)</f>
        <v>1</v>
      </c>
      <c r="O2" s="6" t="n">
        <f aca="false">IFERROR(__xludf.dummyfunction("""COMPUTED_VALUE"""),3)</f>
        <v>3</v>
      </c>
      <c r="P2" s="6" t="n">
        <f aca="false">IFERROR(__xludf.dummyfunction("""COMPUTED_VALUE"""),2)</f>
        <v>2</v>
      </c>
      <c r="Q2" s="6" t="n">
        <f aca="false">IFERROR(__xludf.dummyfunction("""COMPUTED_VALUE"""),1)</f>
        <v>1</v>
      </c>
      <c r="R2" s="6" t="n">
        <f aca="false">IFERROR(__xludf.dummyfunction("""COMPUTED_VALUE"""),4)</f>
        <v>4</v>
      </c>
      <c r="S2" s="6" t="n">
        <f aca="false">IFERROR(__xludf.dummyfunction("""COMPUTED_VALUE"""),3)</f>
        <v>3</v>
      </c>
      <c r="T2" s="6" t="n">
        <f aca="false">IFERROR(__xludf.dummyfunction("""COMPUTED_VALUE"""),3)</f>
        <v>3</v>
      </c>
      <c r="U2" s="6" t="n">
        <f aca="false">IFERROR(__xludf.dummyfunction("""COMPUTED_VALUE"""),3)</f>
        <v>3</v>
      </c>
      <c r="V2" s="6" t="n">
        <f aca="false">IFERROR(__xludf.dummyfunction("""COMPUTED_VALUE"""),3)</f>
        <v>3</v>
      </c>
      <c r="W2" s="6" t="n">
        <f aca="false">IFERROR(__xludf.dummyfunction("""COMPUTED_VALUE"""),3)</f>
        <v>3</v>
      </c>
      <c r="X2" s="6" t="n">
        <f aca="false">IFERROR(__xludf.dummyfunction("""COMPUTED_VALUE"""),4)</f>
        <v>4</v>
      </c>
      <c r="Y2" s="6" t="n">
        <f aca="false">IFERROR(__xludf.dummyfunction("""COMPUTED_VALUE"""),3)</f>
        <v>3</v>
      </c>
      <c r="Z2" s="6" t="n">
        <f aca="false">IFERROR(__xludf.dummyfunction("""COMPUTED_VALUE"""),2)</f>
        <v>2</v>
      </c>
      <c r="AA2" s="6" t="n">
        <f aca="false">IFERROR(__xludf.dummyfunction("""COMPUTED_VALUE"""),3)</f>
        <v>3</v>
      </c>
      <c r="AB2" s="6" t="n">
        <f aca="false">IFERROR(__xludf.dummyfunction("""COMPUTED_VALUE"""),2)</f>
        <v>2</v>
      </c>
      <c r="AC2" s="6" t="n">
        <f aca="false">IFERROR(__xludf.dummyfunction("""COMPUTED_VALUE"""),2)</f>
        <v>2</v>
      </c>
      <c r="AD2" s="6" t="n">
        <f aca="false">IFERROR(__xludf.dummyfunction("""COMPUTED_VALUE"""),4)</f>
        <v>4</v>
      </c>
      <c r="AE2" s="6" t="n">
        <f aca="false">IFERROR(__xludf.dummyfunction("""COMPUTED_VALUE"""),4)</f>
        <v>4</v>
      </c>
      <c r="AF2" s="6" t="str">
        <f aca="false">IFERROR(__xludf.dummyfunction("""COMPUTED_VALUE"""),"5  (Strongly Agree)")</f>
        <v>5  (Strongly Agree)</v>
      </c>
      <c r="AG2" s="6" t="n">
        <f aca="false">IFERROR(__xludf.dummyfunction("""COMPUTED_VALUE"""),3)</f>
        <v>3</v>
      </c>
      <c r="AH2" s="6" t="n">
        <f aca="false">IFERROR(__xludf.dummyfunction("""COMPUTED_VALUE"""),2)</f>
        <v>2</v>
      </c>
      <c r="AI2" s="6" t="n">
        <f aca="false">IFERROR(__xludf.dummyfunction("""COMPUTED_VALUE"""),4)</f>
        <v>4</v>
      </c>
      <c r="AJ2" s="6" t="n">
        <f aca="false">IFERROR(__xludf.dummyfunction("""COMPUTED_VALUE"""),2)</f>
        <v>2</v>
      </c>
      <c r="AK2" s="6" t="n">
        <f aca="false">IFERROR(__xludf.dummyfunction("""COMPUTED_VALUE"""),1)</f>
        <v>1</v>
      </c>
      <c r="AL2" s="6" t="n">
        <f aca="false">IFERROR(__xludf.dummyfunction("""COMPUTED_VALUE"""),2)</f>
        <v>2</v>
      </c>
      <c r="AM2" s="6" t="n">
        <f aca="false">IFERROR(__xludf.dummyfunction("""COMPUTED_VALUE"""),2)</f>
        <v>2</v>
      </c>
      <c r="AN2" s="6" t="n">
        <f aca="false">IFERROR(__xludf.dummyfunction("""COMPUTED_VALUE"""),4)</f>
        <v>4</v>
      </c>
      <c r="AO2" s="6" t="n">
        <f aca="false">IFERROR(__xludf.dummyfunction("""COMPUTED_VALUE"""),2)</f>
        <v>2</v>
      </c>
      <c r="AP2" s="6" t="n">
        <f aca="false">IFERROR(__xludf.dummyfunction("""COMPUTED_VALUE"""),4)</f>
        <v>4</v>
      </c>
      <c r="AQ2" s="6" t="n">
        <f aca="false">IFERROR(__xludf.dummyfunction("""COMPUTED_VALUE"""),2)</f>
        <v>2</v>
      </c>
      <c r="AR2" s="6" t="n">
        <f aca="false">IFERROR(__xludf.dummyfunction("""COMPUTED_VALUE"""),2)</f>
        <v>2</v>
      </c>
      <c r="AS2" s="6" t="n">
        <f aca="false">IFERROR(__xludf.dummyfunction("""COMPUTED_VALUE"""),5)</f>
        <v>5</v>
      </c>
      <c r="AT2" s="6" t="n">
        <f aca="false">IFERROR(__xludf.dummyfunction("""COMPUTED_VALUE"""),4)</f>
        <v>4</v>
      </c>
      <c r="AU2" s="6" t="n">
        <f aca="false">IFERROR(__xludf.dummyfunction("""COMPUTED_VALUE"""),4)</f>
        <v>4</v>
      </c>
      <c r="AV2" s="6" t="n">
        <f aca="false">IFERROR(__xludf.dummyfunction("""COMPUTED_VALUE"""),4)</f>
        <v>4</v>
      </c>
      <c r="AW2" s="6" t="n">
        <f aca="false">IFERROR(__xludf.dummyfunction("""COMPUTED_VALUE"""),3)</f>
        <v>3</v>
      </c>
      <c r="AX2" s="6" t="n">
        <f aca="false">IFERROR(__xludf.dummyfunction("""COMPUTED_VALUE"""),4)</f>
        <v>4</v>
      </c>
      <c r="AY2" s="6" t="n">
        <f aca="false">IFERROR(__xludf.dummyfunction("""COMPUTED_VALUE"""),3)</f>
        <v>3</v>
      </c>
      <c r="AZ2" s="6" t="n">
        <f aca="false">IFERROR(__xludf.dummyfunction("""COMPUTED_VALUE"""),5)</f>
        <v>5</v>
      </c>
      <c r="BA2" s="6" t="n">
        <f aca="false">IFERROR(__xludf.dummyfunction("""COMPUTED_VALUE"""),2)</f>
        <v>2</v>
      </c>
      <c r="BB2" s="6" t="n">
        <f aca="false">IFERROR(__xludf.dummyfunction("""COMPUTED_VALUE"""),3)</f>
        <v>3</v>
      </c>
      <c r="BC2" s="6" t="n">
        <f aca="false">IFERROR(__xludf.dummyfunction("""COMPUTED_VALUE"""),4)</f>
        <v>4</v>
      </c>
      <c r="BD2" s="6" t="str">
        <f aca="false">IFERROR(__xludf.dummyfunction("""COMPUTED_VALUE"""),"5 (Strongly Agree)")</f>
        <v>5 (Strongly Agree)</v>
      </c>
      <c r="BE2" s="6" t="n">
        <f aca="false">IFERROR(__xludf.dummyfunction("""COMPUTED_VALUE"""),4)</f>
        <v>4</v>
      </c>
      <c r="BF2" s="6" t="n">
        <f aca="false">IFERROR(__xludf.dummyfunction("""COMPUTED_VALUE"""),3)</f>
        <v>3</v>
      </c>
      <c r="BG2" s="6" t="n">
        <f aca="false">IFERROR(__xludf.dummyfunction("""COMPUTED_VALUE"""),4)</f>
        <v>4</v>
      </c>
      <c r="BH2" s="6" t="str">
        <f aca="false">IFERROR(__xludf.dummyfunction("""COMPUTED_VALUE"""),"5  (Strongly Agree)")</f>
        <v>5  (Strongly Agree)</v>
      </c>
      <c r="BI2" s="6" t="str">
        <f aca="false">IFERROR(__xludf.dummyfunction("""COMPUTED_VALUE"""),"5  (Strongly Agree)")</f>
        <v>5  (Strongly Agree)</v>
      </c>
      <c r="BJ2" s="6" t="n">
        <f aca="false">IFERROR(__xludf.dummyfunction("""COMPUTED_VALUE"""),4)</f>
        <v>4</v>
      </c>
      <c r="BK2" s="6" t="str">
        <f aca="false">IFERROR(__xludf.dummyfunction("""COMPUTED_VALUE"""),"5  (Strongly Agree)")</f>
        <v>5  (Strongly Agree)</v>
      </c>
      <c r="BL2" s="6" t="n">
        <f aca="false">IFERROR(__xludf.dummyfunction("""COMPUTED_VALUE"""),3)</f>
        <v>3</v>
      </c>
      <c r="BM2" s="6" t="n">
        <f aca="false">IFERROR(__xludf.dummyfunction("""COMPUTED_VALUE"""),2)</f>
        <v>2</v>
      </c>
      <c r="BN2" s="6" t="n">
        <f aca="false">IFERROR(__xludf.dummyfunction("""COMPUTED_VALUE"""),3)</f>
        <v>3</v>
      </c>
      <c r="BO2" s="6" t="n">
        <f aca="false">IFERROR(__xludf.dummyfunction("""COMPUTED_VALUE"""),2)</f>
        <v>2</v>
      </c>
      <c r="BP2" s="6" t="n">
        <f aca="false">IFERROR(__xludf.dummyfunction("""COMPUTED_VALUE"""),3)</f>
        <v>3</v>
      </c>
      <c r="BQ2" s="6" t="n">
        <f aca="false">IFERROR(__xludf.dummyfunction("""COMPUTED_VALUE"""),2)</f>
        <v>2</v>
      </c>
      <c r="BR2" s="6" t="n">
        <f aca="false">IFERROR(__xludf.dummyfunction("""COMPUTED_VALUE"""),5)</f>
        <v>5</v>
      </c>
      <c r="BS2" s="6" t="n">
        <f aca="false">IFERROR(__xludf.dummyfunction("""COMPUTED_VALUE"""),3)</f>
        <v>3</v>
      </c>
      <c r="BT2" s="6" t="n">
        <f aca="false">IFERROR(__xludf.dummyfunction("""COMPUTED_VALUE"""),3)</f>
        <v>3</v>
      </c>
      <c r="BU2" s="6" t="n">
        <f aca="false">IFERROR(__xludf.dummyfunction("""COMPUTED_VALUE"""),5)</f>
        <v>5</v>
      </c>
      <c r="BV2" s="6" t="n">
        <f aca="false">IFERROR(__xludf.dummyfunction("""COMPUTED_VALUE"""),5)</f>
        <v>5</v>
      </c>
      <c r="BW2" s="6" t="n">
        <f aca="false">IFERROR(__xludf.dummyfunction("""COMPUTED_VALUE"""),4)</f>
        <v>4</v>
      </c>
      <c r="BX2" s="6" t="n">
        <f aca="false">IFERROR(__xludf.dummyfunction("""COMPUTED_VALUE"""),3)</f>
        <v>3</v>
      </c>
      <c r="BY2" s="6" t="n">
        <f aca="false">IFERROR(__xludf.dummyfunction("""COMPUTED_VALUE"""),3)</f>
        <v>3</v>
      </c>
      <c r="BZ2" s="6" t="n">
        <f aca="false">IFERROR(__xludf.dummyfunction("""COMPUTED_VALUE"""),3)</f>
        <v>3</v>
      </c>
      <c r="CA2" s="6" t="n">
        <f aca="false">IFERROR(__xludf.dummyfunction("""COMPUTED_VALUE"""),3)</f>
        <v>3</v>
      </c>
      <c r="CB2" s="6" t="n">
        <f aca="false">IFERROR(__xludf.dummyfunction("""COMPUTED_VALUE"""),2)</f>
        <v>2</v>
      </c>
      <c r="CC2" s="6" t="n">
        <f aca="false">IFERROR(__xludf.dummyfunction("""COMPUTED_VALUE"""),3)</f>
        <v>3</v>
      </c>
      <c r="CD2" s="6" t="n">
        <f aca="false">IFERROR(__xludf.dummyfunction("""COMPUTED_VALUE"""),3)</f>
        <v>3</v>
      </c>
      <c r="CE2" s="6" t="n">
        <f aca="false">IFERROR(__xludf.dummyfunction("""COMPUTED_VALUE"""),4)</f>
        <v>4</v>
      </c>
      <c r="CF2" s="6" t="n">
        <f aca="false">IFERROR(__xludf.dummyfunction("""COMPUTED_VALUE"""),4)</f>
        <v>4</v>
      </c>
      <c r="CG2" s="6" t="str">
        <f aca="false">IFERROR(__xludf.dummyfunction("""COMPUTED_VALUE"""),"5 (Strongly Agree)")</f>
        <v>5 (Strongly Agree)</v>
      </c>
      <c r="CH2" s="6" t="str">
        <f aca="false">IFERROR(__xludf.dummyfunction("""COMPUTED_VALUE"""),"5  (Strongly Agree)")</f>
        <v>5  (Strongly Agree)</v>
      </c>
      <c r="CI2" s="6" t="n">
        <f aca="false">IFERROR(__xludf.dummyfunction("""COMPUTED_VALUE"""),3)</f>
        <v>3</v>
      </c>
      <c r="CJ2" s="6" t="n">
        <f aca="false">IFERROR(__xludf.dummyfunction("""COMPUTED_VALUE"""),3)</f>
        <v>3</v>
      </c>
      <c r="CK2" s="6" t="str">
        <f aca="false">IFERROR(__xludf.dummyfunction("""COMPUTED_VALUE"""),"5  (Strongly Agree)")</f>
        <v>5  (Strongly Agree)</v>
      </c>
      <c r="CL2" s="6" t="n">
        <f aca="false">IFERROR(__xludf.dummyfunction("""COMPUTED_VALUE"""),4)</f>
        <v>4</v>
      </c>
      <c r="CM2" s="6" t="str">
        <f aca="false">IFERROR(__xludf.dummyfunction("""COMPUTED_VALUE"""),"5  (Strongly Agree)")</f>
        <v>5  (Strongly Agree)</v>
      </c>
      <c r="CN2" s="6" t="str">
        <f aca="false">IFERROR(__xludf.dummyfunction("""COMPUTED_VALUE"""),"Condition 3")</f>
        <v>Condition 3</v>
      </c>
      <c r="CO2" s="6" t="str">
        <f aca="false">IFERROR(__xludf.dummyfunction("""COMPUTED_VALUE"""),"Condition 3")</f>
        <v>Condition 3</v>
      </c>
      <c r="CP2" s="6" t="str">
        <f aca="false">IFERROR(__xludf.dummyfunction("""COMPUTED_VALUE"""),"Condition 2")</f>
        <v>Condition 2</v>
      </c>
      <c r="CQ2" s="6" t="str">
        <f aca="false">IFERROR(__xludf.dummyfunction("""COMPUTED_VALUE"""),"Condition 3")</f>
        <v>Condition 3</v>
      </c>
      <c r="CR2" s="6" t="str">
        <f aca="false">IFERROR(__xludf.dummyfunction("""COMPUTED_VALUE"""),"I liked the link between the stimulus pressure and the reaction speed. ")</f>
        <v>I liked the link between the stimulus pressure and the reaction speed. </v>
      </c>
      <c r="CS2" s="6" t="str">
        <f aca="false">IFERROR(__xludf.dummyfunction("""COMPUTED_VALUE"""),"In the 3rd experiment, the robot moved as if it was fighting back, moving closer towards me for a bit, that was uncomfortable (observed it twice).")</f>
        <v>In the 3rd experiment, the robot moved as if it was fighting back, moving closer towards me for a bit, that was uncomfortable (observed it twice).</v>
      </c>
      <c r="CT2" s="6" t="str">
        <f aca="false">IFERROR(__xludf.dummyfunction("""COMPUTED_VALUE"""),"The last scenario (3) felt most like if a human would react, it also felt a bit less predictable, which makes it more similar to the somewhat unpredictable human behavior.")</f>
        <v>The last scenario (3) felt most like if a human would react, it also felt a bit less predictable, which makes it more similar to the somewhat unpredictable human behavior.</v>
      </c>
      <c r="CU2" s="6" t="str">
        <f aca="false">IFERROR(__xludf.dummyfunction("""COMPUTED_VALUE"""),"The motion goes from fluid to robot-like/lagged to fluid after the touch. I would be great to have also the changes in direction more natural.")</f>
        <v>The motion goes from fluid to robot-like/lagged to fluid after the touch. I would be great to have also the changes in direction more natural.</v>
      </c>
    </row>
    <row r="3" customFormat="false" ht="15.75" hidden="false" customHeight="false" outlineLevel="0" collapsed="false">
      <c r="A3" s="7" t="n">
        <f aca="false">IFERROR(__xludf.dummyfunction("""COMPUTED_VALUE"""),46160.7059009491)</f>
        <v>46160.7059</v>
      </c>
      <c r="B3" s="6" t="n">
        <f aca="false">IFERROR(__xludf.dummyfunction("""COMPUTED_VALUE"""),5)</f>
        <v>5</v>
      </c>
      <c r="C3" s="6" t="n">
        <f aca="false">IFERROR(__xludf.dummyfunction("""COMPUTED_VALUE"""),2)</f>
        <v>2</v>
      </c>
      <c r="D3" s="6" t="n">
        <f aca="false">IFERROR(__xludf.dummyfunction("""COMPUTED_VALUE"""),29)</f>
        <v>29</v>
      </c>
      <c r="E3" s="6" t="str">
        <f aca="false">IFERROR(__xludf.dummyfunction("""COMPUTED_VALUE"""),"Male")</f>
        <v>Male</v>
      </c>
      <c r="F3" s="6" t="str">
        <f aca="false">IFERROR(__xludf.dummyfunction("""COMPUTED_VALUE"""),"Often (weekly or more)")</f>
        <v>Often (weekly or more)</v>
      </c>
      <c r="G3" s="6" t="str">
        <f aca="false">IFERROR(__xludf.dummyfunction("""COMPUTED_VALUE"""),"Yes - extensively")</f>
        <v>Yes - extensively</v>
      </c>
      <c r="H3" s="6" t="n">
        <f aca="false">IFERROR(__xludf.dummyfunction("""COMPUTED_VALUE"""),3)</f>
        <v>3</v>
      </c>
      <c r="I3" s="6" t="n">
        <f aca="false">IFERROR(__xludf.dummyfunction("""COMPUTED_VALUE"""),2)</f>
        <v>2</v>
      </c>
      <c r="J3" s="6" t="n">
        <f aca="false">IFERROR(__xludf.dummyfunction("""COMPUTED_VALUE"""),1)</f>
        <v>1</v>
      </c>
      <c r="K3" s="6" t="n">
        <f aca="false">IFERROR(__xludf.dummyfunction("""COMPUTED_VALUE"""),2)</f>
        <v>2</v>
      </c>
      <c r="L3" s="6" t="n">
        <f aca="false">IFERROR(__xludf.dummyfunction("""COMPUTED_VALUE"""),2)</f>
        <v>2</v>
      </c>
      <c r="M3" s="6" t="n">
        <f aca="false">IFERROR(__xludf.dummyfunction("""COMPUTED_VALUE"""),2)</f>
        <v>2</v>
      </c>
      <c r="N3" s="6" t="n">
        <f aca="false">IFERROR(__xludf.dummyfunction("""COMPUTED_VALUE"""),1)</f>
        <v>1</v>
      </c>
      <c r="O3" s="6" t="n">
        <f aca="false">IFERROR(__xludf.dummyfunction("""COMPUTED_VALUE"""),4)</f>
        <v>4</v>
      </c>
      <c r="P3" s="6" t="n">
        <f aca="false">IFERROR(__xludf.dummyfunction("""COMPUTED_VALUE"""),2)</f>
        <v>2</v>
      </c>
      <c r="Q3" s="6" t="n">
        <f aca="false">IFERROR(__xludf.dummyfunction("""COMPUTED_VALUE"""),1)</f>
        <v>1</v>
      </c>
      <c r="R3" s="6" t="n">
        <f aca="false">IFERROR(__xludf.dummyfunction("""COMPUTED_VALUE"""),3)</f>
        <v>3</v>
      </c>
      <c r="S3" s="6" t="n">
        <f aca="false">IFERROR(__xludf.dummyfunction("""COMPUTED_VALUE"""),3)</f>
        <v>3</v>
      </c>
      <c r="T3" s="6" t="n">
        <f aca="false">IFERROR(__xludf.dummyfunction("""COMPUTED_VALUE"""),3)</f>
        <v>3</v>
      </c>
      <c r="U3" s="6" t="n">
        <f aca="false">IFERROR(__xludf.dummyfunction("""COMPUTED_VALUE"""),3)</f>
        <v>3</v>
      </c>
      <c r="V3" s="6" t="n">
        <f aca="false">IFERROR(__xludf.dummyfunction("""COMPUTED_VALUE"""),3)</f>
        <v>3</v>
      </c>
      <c r="W3" s="6" t="n">
        <f aca="false">IFERROR(__xludf.dummyfunction("""COMPUTED_VALUE"""),3)</f>
        <v>3</v>
      </c>
      <c r="X3" s="6" t="n">
        <f aca="false">IFERROR(__xludf.dummyfunction("""COMPUTED_VALUE"""),3)</f>
        <v>3</v>
      </c>
      <c r="Y3" s="6" t="n">
        <f aca="false">IFERROR(__xludf.dummyfunction("""COMPUTED_VALUE"""),4)</f>
        <v>4</v>
      </c>
      <c r="Z3" s="6" t="n">
        <f aca="false">IFERROR(__xludf.dummyfunction("""COMPUTED_VALUE"""),2)</f>
        <v>2</v>
      </c>
      <c r="AA3" s="6" t="n">
        <f aca="false">IFERROR(__xludf.dummyfunction("""COMPUTED_VALUE"""),3)</f>
        <v>3</v>
      </c>
      <c r="AB3" s="6" t="n">
        <f aca="false">IFERROR(__xludf.dummyfunction("""COMPUTED_VALUE"""),3)</f>
        <v>3</v>
      </c>
      <c r="AC3" s="6" t="n">
        <f aca="false">IFERROR(__xludf.dummyfunction("""COMPUTED_VALUE"""),3)</f>
        <v>3</v>
      </c>
      <c r="AD3" s="6" t="n">
        <f aca="false">IFERROR(__xludf.dummyfunction("""COMPUTED_VALUE"""),4)</f>
        <v>4</v>
      </c>
      <c r="AE3" s="6" t="n">
        <f aca="false">IFERROR(__xludf.dummyfunction("""COMPUTED_VALUE"""),2)</f>
        <v>2</v>
      </c>
      <c r="AF3" s="6" t="n">
        <f aca="false">IFERROR(__xludf.dummyfunction("""COMPUTED_VALUE"""),4)</f>
        <v>4</v>
      </c>
      <c r="AG3" s="6" t="n">
        <f aca="false">IFERROR(__xludf.dummyfunction("""COMPUTED_VALUE"""),4)</f>
        <v>4</v>
      </c>
      <c r="AH3" s="6" t="n">
        <f aca="false">IFERROR(__xludf.dummyfunction("""COMPUTED_VALUE"""),2)</f>
        <v>2</v>
      </c>
      <c r="AI3" s="6" t="n">
        <f aca="false">IFERROR(__xludf.dummyfunction("""COMPUTED_VALUE"""),3)</f>
        <v>3</v>
      </c>
      <c r="AJ3" s="6" t="n">
        <f aca="false">IFERROR(__xludf.dummyfunction("""COMPUTED_VALUE"""),3)</f>
        <v>3</v>
      </c>
      <c r="AK3" s="6" t="n">
        <f aca="false">IFERROR(__xludf.dummyfunction("""COMPUTED_VALUE"""),3)</f>
        <v>3</v>
      </c>
      <c r="AL3" s="6" t="n">
        <f aca="false">IFERROR(__xludf.dummyfunction("""COMPUTED_VALUE"""),2)</f>
        <v>2</v>
      </c>
      <c r="AM3" s="6" t="n">
        <f aca="false">IFERROR(__xludf.dummyfunction("""COMPUTED_VALUE"""),2)</f>
        <v>2</v>
      </c>
      <c r="AN3" s="6" t="n">
        <f aca="false">IFERROR(__xludf.dummyfunction("""COMPUTED_VALUE"""),3)</f>
        <v>3</v>
      </c>
      <c r="AO3" s="6" t="n">
        <f aca="false">IFERROR(__xludf.dummyfunction("""COMPUTED_VALUE"""),2)</f>
        <v>2</v>
      </c>
      <c r="AP3" s="6" t="n">
        <f aca="false">IFERROR(__xludf.dummyfunction("""COMPUTED_VALUE"""),4)</f>
        <v>4</v>
      </c>
      <c r="AQ3" s="6" t="n">
        <f aca="false">IFERROR(__xludf.dummyfunction("""COMPUTED_VALUE"""),2)</f>
        <v>2</v>
      </c>
      <c r="AR3" s="6" t="n">
        <f aca="false">IFERROR(__xludf.dummyfunction("""COMPUTED_VALUE"""),3)</f>
        <v>3</v>
      </c>
      <c r="AS3" s="6" t="n">
        <f aca="false">IFERROR(__xludf.dummyfunction("""COMPUTED_VALUE"""),3)</f>
        <v>3</v>
      </c>
      <c r="AT3" s="6" t="n">
        <f aca="false">IFERROR(__xludf.dummyfunction("""COMPUTED_VALUE"""),3)</f>
        <v>3</v>
      </c>
      <c r="AU3" s="6" t="n">
        <f aca="false">IFERROR(__xludf.dummyfunction("""COMPUTED_VALUE"""),3)</f>
        <v>3</v>
      </c>
      <c r="AV3" s="6" t="n">
        <f aca="false">IFERROR(__xludf.dummyfunction("""COMPUTED_VALUE"""),3)</f>
        <v>3</v>
      </c>
      <c r="AW3" s="6" t="n">
        <f aca="false">IFERROR(__xludf.dummyfunction("""COMPUTED_VALUE"""),3)</f>
        <v>3</v>
      </c>
      <c r="AX3" s="6" t="n">
        <f aca="false">IFERROR(__xludf.dummyfunction("""COMPUTED_VALUE"""),3)</f>
        <v>3</v>
      </c>
      <c r="AY3" s="6" t="n">
        <f aca="false">IFERROR(__xludf.dummyfunction("""COMPUTED_VALUE"""),3)</f>
        <v>3</v>
      </c>
      <c r="AZ3" s="6" t="n">
        <f aca="false">IFERROR(__xludf.dummyfunction("""COMPUTED_VALUE"""),3)</f>
        <v>3</v>
      </c>
      <c r="BA3" s="6" t="n">
        <f aca="false">IFERROR(__xludf.dummyfunction("""COMPUTED_VALUE"""),3)</f>
        <v>3</v>
      </c>
      <c r="BB3" s="6" t="n">
        <f aca="false">IFERROR(__xludf.dummyfunction("""COMPUTED_VALUE"""),4)</f>
        <v>4</v>
      </c>
      <c r="BC3" s="6" t="n">
        <f aca="false">IFERROR(__xludf.dummyfunction("""COMPUTED_VALUE"""),3)</f>
        <v>3</v>
      </c>
      <c r="BD3" s="6" t="n">
        <f aca="false">IFERROR(__xludf.dummyfunction("""COMPUTED_VALUE"""),4)</f>
        <v>4</v>
      </c>
      <c r="BE3" s="6" t="n">
        <f aca="false">IFERROR(__xludf.dummyfunction("""COMPUTED_VALUE"""),2)</f>
        <v>2</v>
      </c>
      <c r="BF3" s="6" t="n">
        <f aca="false">IFERROR(__xludf.dummyfunction("""COMPUTED_VALUE"""),4)</f>
        <v>4</v>
      </c>
      <c r="BG3" s="6" t="n">
        <f aca="false">IFERROR(__xludf.dummyfunction("""COMPUTED_VALUE"""),4)</f>
        <v>4</v>
      </c>
      <c r="BH3" s="6" t="n">
        <f aca="false">IFERROR(__xludf.dummyfunction("""COMPUTED_VALUE"""),4)</f>
        <v>4</v>
      </c>
      <c r="BI3" s="6" t="n">
        <f aca="false">IFERROR(__xludf.dummyfunction("""COMPUTED_VALUE"""),2)</f>
        <v>2</v>
      </c>
      <c r="BJ3" s="6" t="n">
        <f aca="false">IFERROR(__xludf.dummyfunction("""COMPUTED_VALUE"""),3)</f>
        <v>3</v>
      </c>
      <c r="BK3" s="6" t="n">
        <f aca="false">IFERROR(__xludf.dummyfunction("""COMPUTED_VALUE"""),4)</f>
        <v>4</v>
      </c>
      <c r="BL3" s="6" t="n">
        <f aca="false">IFERROR(__xludf.dummyfunction("""COMPUTED_VALUE"""),2)</f>
        <v>2</v>
      </c>
      <c r="BM3" s="6" t="n">
        <f aca="false">IFERROR(__xludf.dummyfunction("""COMPUTED_VALUE"""),2)</f>
        <v>2</v>
      </c>
      <c r="BN3" s="6" t="n">
        <f aca="false">IFERROR(__xludf.dummyfunction("""COMPUTED_VALUE"""),2)</f>
        <v>2</v>
      </c>
      <c r="BO3" s="6" t="n">
        <f aca="false">IFERROR(__xludf.dummyfunction("""COMPUTED_VALUE"""),2)</f>
        <v>2</v>
      </c>
      <c r="BP3" s="6" t="n">
        <f aca="false">IFERROR(__xludf.dummyfunction("""COMPUTED_VALUE"""),2)</f>
        <v>2</v>
      </c>
      <c r="BQ3" s="6" t="n">
        <f aca="false">IFERROR(__xludf.dummyfunction("""COMPUTED_VALUE"""),2)</f>
        <v>2</v>
      </c>
      <c r="BR3" s="6" t="n">
        <f aca="false">IFERROR(__xludf.dummyfunction("""COMPUTED_VALUE"""),3)</f>
        <v>3</v>
      </c>
      <c r="BS3" s="6" t="n">
        <f aca="false">IFERROR(__xludf.dummyfunction("""COMPUTED_VALUE"""),2)</f>
        <v>2</v>
      </c>
      <c r="BT3" s="6" t="n">
        <f aca="false">IFERROR(__xludf.dummyfunction("""COMPUTED_VALUE"""),2)</f>
        <v>2</v>
      </c>
      <c r="BU3" s="6" t="n">
        <f aca="false">IFERROR(__xludf.dummyfunction("""COMPUTED_VALUE"""),3)</f>
        <v>3</v>
      </c>
      <c r="BV3" s="6" t="n">
        <f aca="false">IFERROR(__xludf.dummyfunction("""COMPUTED_VALUE"""),4)</f>
        <v>4</v>
      </c>
      <c r="BW3" s="6" t="n">
        <f aca="false">IFERROR(__xludf.dummyfunction("""COMPUTED_VALUE"""),2)</f>
        <v>2</v>
      </c>
      <c r="BX3" s="6" t="n">
        <f aca="false">IFERROR(__xludf.dummyfunction("""COMPUTED_VALUE"""),3)</f>
        <v>3</v>
      </c>
      <c r="BY3" s="6" t="n">
        <f aca="false">IFERROR(__xludf.dummyfunction("""COMPUTED_VALUE"""),3)</f>
        <v>3</v>
      </c>
      <c r="BZ3" s="6" t="n">
        <f aca="false">IFERROR(__xludf.dummyfunction("""COMPUTED_VALUE"""),2)</f>
        <v>2</v>
      </c>
      <c r="CA3" s="6" t="n">
        <f aca="false">IFERROR(__xludf.dummyfunction("""COMPUTED_VALUE"""),3)</f>
        <v>3</v>
      </c>
      <c r="CB3" s="6" t="n">
        <f aca="false">IFERROR(__xludf.dummyfunction("""COMPUTED_VALUE"""),2)</f>
        <v>2</v>
      </c>
      <c r="CC3" s="6" t="n">
        <f aca="false">IFERROR(__xludf.dummyfunction("""COMPUTED_VALUE"""),3)</f>
        <v>3</v>
      </c>
      <c r="CD3" s="6" t="n">
        <f aca="false">IFERROR(__xludf.dummyfunction("""COMPUTED_VALUE"""),3)</f>
        <v>3</v>
      </c>
      <c r="CE3" s="6" t="n">
        <f aca="false">IFERROR(__xludf.dummyfunction("""COMPUTED_VALUE"""),2)</f>
        <v>2</v>
      </c>
      <c r="CF3" s="6" t="str">
        <f aca="false">IFERROR(__xludf.dummyfunction("""COMPUTED_VALUE"""),"1 (Strongly Disagree)")</f>
        <v>1 (Strongly Disagree)</v>
      </c>
      <c r="CG3" s="6" t="n">
        <f aca="false">IFERROR(__xludf.dummyfunction("""COMPUTED_VALUE"""),2)</f>
        <v>2</v>
      </c>
      <c r="CH3" s="6" t="n">
        <f aca="false">IFERROR(__xludf.dummyfunction("""COMPUTED_VALUE"""),2)</f>
        <v>2</v>
      </c>
      <c r="CI3" s="6" t="n">
        <f aca="false">IFERROR(__xludf.dummyfunction("""COMPUTED_VALUE"""),2)</f>
        <v>2</v>
      </c>
      <c r="CJ3" s="6" t="n">
        <f aca="false">IFERROR(__xludf.dummyfunction("""COMPUTED_VALUE"""),2)</f>
        <v>2</v>
      </c>
      <c r="CK3" s="6" t="str">
        <f aca="false">IFERROR(__xludf.dummyfunction("""COMPUTED_VALUE"""),"1 (Strongly Disagree)")</f>
        <v>1 (Strongly Disagree)</v>
      </c>
      <c r="CL3" s="6" t="str">
        <f aca="false">IFERROR(__xludf.dummyfunction("""COMPUTED_VALUE"""),"1 (Strongly Disagree)")</f>
        <v>1 (Strongly Disagree)</v>
      </c>
      <c r="CM3" s="6" t="n">
        <f aca="false">IFERROR(__xludf.dummyfunction("""COMPUTED_VALUE"""),2)</f>
        <v>2</v>
      </c>
      <c r="CN3" s="6" t="str">
        <f aca="false">IFERROR(__xludf.dummyfunction("""COMPUTED_VALUE"""),"Condition 1")</f>
        <v>Condition 1</v>
      </c>
      <c r="CO3" s="6" t="str">
        <f aca="false">IFERROR(__xludf.dummyfunction("""COMPUTED_VALUE"""),"Condition 2")</f>
        <v>Condition 2</v>
      </c>
      <c r="CP3" s="6" t="str">
        <f aca="false">IFERROR(__xludf.dummyfunction("""COMPUTED_VALUE"""),"Condition 2")</f>
        <v>Condition 2</v>
      </c>
      <c r="CQ3" s="6" t="str">
        <f aca="false">IFERROR(__xludf.dummyfunction("""COMPUTED_VALUE"""),"Condition 1")</f>
        <v>Condition 1</v>
      </c>
      <c r="CR3" s="6" t="str">
        <f aca="false">IFERROR(__xludf.dummyfunction("""COMPUTED_VALUE"""),"In Condition 1, it felt like the robot was moving in the directions I was providing. In Condition 2, the robot always withdrew itself to prevent from hurting me.")</f>
        <v>In Condition 1, it felt like the robot was moving in the directions I was providing. In Condition 2, the robot always withdrew itself to prevent from hurting me.</v>
      </c>
      <c r="CS3" s="6" t="str">
        <f aca="false">IFERROR(__xludf.dummyfunction("""COMPUTED_VALUE"""),"The jerkiness of the robot, the withdrawing action did not feel smooth.")</f>
        <v>The jerkiness of the robot, the withdrawing action did not feel smooth.</v>
      </c>
      <c r="CT3" s="6" t="str">
        <f aca="false">IFERROR(__xludf.dummyfunction("""COMPUTED_VALUE"""),"Condition 1 feels natural because I want a robot to follow my directions and be free to move according to how I tell it to move. Condition 2 felt the safest because it goes back to a default uninteractive position upon being touched.")</f>
        <v>Condition 1 feels natural because I want a robot to follow my directions and be free to move according to how I tell it to move. Condition 2 felt the safest because it goes back to a default uninteractive position upon being touched.</v>
      </c>
      <c r="CU3" s="6" t="str">
        <f aca="false">IFERROR(__xludf.dummyfunction("""COMPUTED_VALUE"""),"It will be helpful to see how much force I applied via changing the color of lights.")</f>
        <v>It will be helpful to see how much force I applied via changing the color of lights.</v>
      </c>
    </row>
    <row r="4" customFormat="false" ht="15.75" hidden="false" customHeight="false" outlineLevel="0" collapsed="false">
      <c r="A4" s="7" t="n">
        <f aca="false">IFERROR(__xludf.dummyfunction("""COMPUTED_VALUE"""),46160.7602043981)</f>
        <v>46160.7602</v>
      </c>
      <c r="B4" s="6" t="n">
        <f aca="false">IFERROR(__xludf.dummyfunction("""COMPUTED_VALUE"""),8)</f>
        <v>8</v>
      </c>
      <c r="C4" s="6" t="n">
        <f aca="false">IFERROR(__xludf.dummyfunction("""COMPUTED_VALUE"""),2)</f>
        <v>2</v>
      </c>
      <c r="D4" s="6" t="n">
        <f aca="false">IFERROR(__xludf.dummyfunction("""COMPUTED_VALUE"""),26)</f>
        <v>26</v>
      </c>
      <c r="E4" s="6" t="str">
        <f aca="false">IFERROR(__xludf.dummyfunction("""COMPUTED_VALUE"""),"Male")</f>
        <v>Male</v>
      </c>
      <c r="F4" s="6" t="str">
        <f aca="false">IFERROR(__xludf.dummyfunction("""COMPUTED_VALUE"""),"Rarely (a few times a year)")</f>
        <v>Rarely (a few times a year)</v>
      </c>
      <c r="G4" s="6" t="str">
        <f aca="false">IFERROR(__xludf.dummyfunction("""COMPUTED_VALUE"""),"No")</f>
        <v>No</v>
      </c>
      <c r="H4" s="6" t="n">
        <f aca="false">IFERROR(__xludf.dummyfunction("""COMPUTED_VALUE"""),4)</f>
        <v>4</v>
      </c>
      <c r="I4" s="6" t="n">
        <f aca="false">IFERROR(__xludf.dummyfunction("""COMPUTED_VALUE"""),3)</f>
        <v>3</v>
      </c>
      <c r="J4" s="6" t="n">
        <f aca="false">IFERROR(__xludf.dummyfunction("""COMPUTED_VALUE"""),3)</f>
        <v>3</v>
      </c>
      <c r="K4" s="6" t="n">
        <f aca="false">IFERROR(__xludf.dummyfunction("""COMPUTED_VALUE"""),1)</f>
        <v>1</v>
      </c>
      <c r="L4" s="6" t="n">
        <f aca="false">IFERROR(__xludf.dummyfunction("""COMPUTED_VALUE"""),3)</f>
        <v>3</v>
      </c>
      <c r="M4" s="6" t="n">
        <f aca="false">IFERROR(__xludf.dummyfunction("""COMPUTED_VALUE"""),3)</f>
        <v>3</v>
      </c>
      <c r="N4" s="6" t="n">
        <f aca="false">IFERROR(__xludf.dummyfunction("""COMPUTED_VALUE"""),4)</f>
        <v>4</v>
      </c>
      <c r="O4" s="6" t="n">
        <f aca="false">IFERROR(__xludf.dummyfunction("""COMPUTED_VALUE"""),4)</f>
        <v>4</v>
      </c>
      <c r="P4" s="6" t="n">
        <f aca="false">IFERROR(__xludf.dummyfunction("""COMPUTED_VALUE"""),2)</f>
        <v>2</v>
      </c>
      <c r="Q4" s="6" t="n">
        <f aca="false">IFERROR(__xludf.dummyfunction("""COMPUTED_VALUE"""),2)</f>
        <v>2</v>
      </c>
      <c r="R4" s="6" t="n">
        <f aca="false">IFERROR(__xludf.dummyfunction("""COMPUTED_VALUE"""),4)</f>
        <v>4</v>
      </c>
      <c r="S4" s="6" t="n">
        <f aca="false">IFERROR(__xludf.dummyfunction("""COMPUTED_VALUE"""),3)</f>
        <v>3</v>
      </c>
      <c r="T4" s="6" t="n">
        <f aca="false">IFERROR(__xludf.dummyfunction("""COMPUTED_VALUE"""),3)</f>
        <v>3</v>
      </c>
      <c r="U4" s="6" t="n">
        <f aca="false">IFERROR(__xludf.dummyfunction("""COMPUTED_VALUE"""),2)</f>
        <v>2</v>
      </c>
      <c r="V4" s="6" t="n">
        <f aca="false">IFERROR(__xludf.dummyfunction("""COMPUTED_VALUE"""),2)</f>
        <v>2</v>
      </c>
      <c r="W4" s="6" t="n">
        <f aca="false">IFERROR(__xludf.dummyfunction("""COMPUTED_VALUE"""),2)</f>
        <v>2</v>
      </c>
      <c r="X4" s="6" t="n">
        <f aca="false">IFERROR(__xludf.dummyfunction("""COMPUTED_VALUE"""),2)</f>
        <v>2</v>
      </c>
      <c r="Y4" s="6" t="n">
        <f aca="false">IFERROR(__xludf.dummyfunction("""COMPUTED_VALUE"""),4)</f>
        <v>4</v>
      </c>
      <c r="Z4" s="6" t="n">
        <f aca="false">IFERROR(__xludf.dummyfunction("""COMPUTED_VALUE"""),2)</f>
        <v>2</v>
      </c>
      <c r="AA4" s="6" t="n">
        <f aca="false">IFERROR(__xludf.dummyfunction("""COMPUTED_VALUE"""),3)</f>
        <v>3</v>
      </c>
      <c r="AB4" s="6" t="n">
        <f aca="false">IFERROR(__xludf.dummyfunction("""COMPUTED_VALUE"""),4)</f>
        <v>4</v>
      </c>
      <c r="AC4" s="6" t="n">
        <f aca="false">IFERROR(__xludf.dummyfunction("""COMPUTED_VALUE"""),2)</f>
        <v>2</v>
      </c>
      <c r="AD4" s="6" t="n">
        <f aca="false">IFERROR(__xludf.dummyfunction("""COMPUTED_VALUE"""),3)</f>
        <v>3</v>
      </c>
      <c r="AE4" s="6" t="n">
        <f aca="false">IFERROR(__xludf.dummyfunction("""COMPUTED_VALUE"""),3)</f>
        <v>3</v>
      </c>
      <c r="AF4" s="6" t="n">
        <f aca="false">IFERROR(__xludf.dummyfunction("""COMPUTED_VALUE"""),3)</f>
        <v>3</v>
      </c>
      <c r="AG4" s="6" t="n">
        <f aca="false">IFERROR(__xludf.dummyfunction("""COMPUTED_VALUE"""),2)</f>
        <v>2</v>
      </c>
      <c r="AH4" s="6" t="n">
        <f aca="false">IFERROR(__xludf.dummyfunction("""COMPUTED_VALUE"""),2)</f>
        <v>2</v>
      </c>
      <c r="AI4" s="6" t="n">
        <f aca="false">IFERROR(__xludf.dummyfunction("""COMPUTED_VALUE"""),4)</f>
        <v>4</v>
      </c>
      <c r="AJ4" s="6" t="n">
        <f aca="false">IFERROR(__xludf.dummyfunction("""COMPUTED_VALUE"""),3)</f>
        <v>3</v>
      </c>
      <c r="AK4" s="6" t="n">
        <f aca="false">IFERROR(__xludf.dummyfunction("""COMPUTED_VALUE"""),3)</f>
        <v>3</v>
      </c>
      <c r="AL4" s="6" t="n">
        <f aca="false">IFERROR(__xludf.dummyfunction("""COMPUTED_VALUE"""),4)</f>
        <v>4</v>
      </c>
      <c r="AM4" s="6" t="n">
        <f aca="false">IFERROR(__xludf.dummyfunction("""COMPUTED_VALUE"""),3)</f>
        <v>3</v>
      </c>
      <c r="AN4" s="6" t="n">
        <f aca="false">IFERROR(__xludf.dummyfunction("""COMPUTED_VALUE"""),4)</f>
        <v>4</v>
      </c>
      <c r="AO4" s="6" t="n">
        <f aca="false">IFERROR(__xludf.dummyfunction("""COMPUTED_VALUE"""),4)</f>
        <v>4</v>
      </c>
      <c r="AP4" s="6" t="n">
        <f aca="false">IFERROR(__xludf.dummyfunction("""COMPUTED_VALUE"""),4)</f>
        <v>4</v>
      </c>
      <c r="AQ4" s="6" t="n">
        <f aca="false">IFERROR(__xludf.dummyfunction("""COMPUTED_VALUE"""),4)</f>
        <v>4</v>
      </c>
      <c r="AR4" s="6" t="n">
        <f aca="false">IFERROR(__xludf.dummyfunction("""COMPUTED_VALUE"""),3)</f>
        <v>3</v>
      </c>
      <c r="AS4" s="6" t="n">
        <f aca="false">IFERROR(__xludf.dummyfunction("""COMPUTED_VALUE"""),4)</f>
        <v>4</v>
      </c>
      <c r="AT4" s="6" t="n">
        <f aca="false">IFERROR(__xludf.dummyfunction("""COMPUTED_VALUE"""),4)</f>
        <v>4</v>
      </c>
      <c r="AU4" s="6" t="n">
        <f aca="false">IFERROR(__xludf.dummyfunction("""COMPUTED_VALUE"""),3)</f>
        <v>3</v>
      </c>
      <c r="AV4" s="6" t="n">
        <f aca="false">IFERROR(__xludf.dummyfunction("""COMPUTED_VALUE"""),3)</f>
        <v>3</v>
      </c>
      <c r="AW4" s="6" t="n">
        <f aca="false">IFERROR(__xludf.dummyfunction("""COMPUTED_VALUE"""),3)</f>
        <v>3</v>
      </c>
      <c r="AX4" s="6" t="n">
        <f aca="false">IFERROR(__xludf.dummyfunction("""COMPUTED_VALUE"""),3)</f>
        <v>3</v>
      </c>
      <c r="AY4" s="6" t="n">
        <f aca="false">IFERROR(__xludf.dummyfunction("""COMPUTED_VALUE"""),3)</f>
        <v>3</v>
      </c>
      <c r="AZ4" s="6" t="n">
        <f aca="false">IFERROR(__xludf.dummyfunction("""COMPUTED_VALUE"""),4)</f>
        <v>4</v>
      </c>
      <c r="BA4" s="6" t="n">
        <f aca="false">IFERROR(__xludf.dummyfunction("""COMPUTED_VALUE"""),2)</f>
        <v>2</v>
      </c>
      <c r="BB4" s="6" t="n">
        <f aca="false">IFERROR(__xludf.dummyfunction("""COMPUTED_VALUE"""),2)</f>
        <v>2</v>
      </c>
      <c r="BC4" s="6" t="n">
        <f aca="false">IFERROR(__xludf.dummyfunction("""COMPUTED_VALUE"""),4)</f>
        <v>4</v>
      </c>
      <c r="BD4" s="6" t="n">
        <f aca="false">IFERROR(__xludf.dummyfunction("""COMPUTED_VALUE"""),3)</f>
        <v>3</v>
      </c>
      <c r="BE4" s="6" t="n">
        <f aca="false">IFERROR(__xludf.dummyfunction("""COMPUTED_VALUE"""),3)</f>
        <v>3</v>
      </c>
      <c r="BF4" s="6" t="n">
        <f aca="false">IFERROR(__xludf.dummyfunction("""COMPUTED_VALUE"""),4)</f>
        <v>4</v>
      </c>
      <c r="BG4" s="6" t="n">
        <f aca="false">IFERROR(__xludf.dummyfunction("""COMPUTED_VALUE"""),4)</f>
        <v>4</v>
      </c>
      <c r="BH4" s="6" t="n">
        <f aca="false">IFERROR(__xludf.dummyfunction("""COMPUTED_VALUE"""),4)</f>
        <v>4</v>
      </c>
      <c r="BI4" s="6" t="n">
        <f aca="false">IFERROR(__xludf.dummyfunction("""COMPUTED_VALUE"""),3)</f>
        <v>3</v>
      </c>
      <c r="BJ4" s="6" t="n">
        <f aca="false">IFERROR(__xludf.dummyfunction("""COMPUTED_VALUE"""),2)</f>
        <v>2</v>
      </c>
      <c r="BK4" s="6" t="n">
        <f aca="false">IFERROR(__xludf.dummyfunction("""COMPUTED_VALUE"""),2)</f>
        <v>2</v>
      </c>
      <c r="BL4" s="6" t="n">
        <f aca="false">IFERROR(__xludf.dummyfunction("""COMPUTED_VALUE"""),4)</f>
        <v>4</v>
      </c>
      <c r="BM4" s="6" t="n">
        <f aca="false">IFERROR(__xludf.dummyfunction("""COMPUTED_VALUE"""),2)</f>
        <v>2</v>
      </c>
      <c r="BN4" s="6" t="n">
        <f aca="false">IFERROR(__xludf.dummyfunction("""COMPUTED_VALUE"""),3)</f>
        <v>3</v>
      </c>
      <c r="BO4" s="6" t="n">
        <f aca="false">IFERROR(__xludf.dummyfunction("""COMPUTED_VALUE"""),3)</f>
        <v>3</v>
      </c>
      <c r="BP4" s="6" t="n">
        <f aca="false">IFERROR(__xludf.dummyfunction("""COMPUTED_VALUE"""),4)</f>
        <v>4</v>
      </c>
      <c r="BQ4" s="6" t="n">
        <f aca="false">IFERROR(__xludf.dummyfunction("""COMPUTED_VALUE"""),3)</f>
        <v>3</v>
      </c>
      <c r="BR4" s="6" t="n">
        <f aca="false">IFERROR(__xludf.dummyfunction("""COMPUTED_VALUE"""),3)</f>
        <v>3</v>
      </c>
      <c r="BS4" s="6" t="n">
        <f aca="false">IFERROR(__xludf.dummyfunction("""COMPUTED_VALUE"""),2)</f>
        <v>2</v>
      </c>
      <c r="BT4" s="6" t="n">
        <f aca="false">IFERROR(__xludf.dummyfunction("""COMPUTED_VALUE"""),2)</f>
        <v>2</v>
      </c>
      <c r="BU4" s="6" t="n">
        <f aca="false">IFERROR(__xludf.dummyfunction("""COMPUTED_VALUE"""),3)</f>
        <v>3</v>
      </c>
      <c r="BV4" s="6" t="n">
        <f aca="false">IFERROR(__xludf.dummyfunction("""COMPUTED_VALUE"""),2)</f>
        <v>2</v>
      </c>
      <c r="BW4" s="6" t="n">
        <f aca="false">IFERROR(__xludf.dummyfunction("""COMPUTED_VALUE"""),3)</f>
        <v>3</v>
      </c>
      <c r="BX4" s="6" t="n">
        <f aca="false">IFERROR(__xludf.dummyfunction("""COMPUTED_VALUE"""),3)</f>
        <v>3</v>
      </c>
      <c r="BY4" s="6" t="n">
        <f aca="false">IFERROR(__xludf.dummyfunction("""COMPUTED_VALUE"""),3)</f>
        <v>3</v>
      </c>
      <c r="BZ4" s="6" t="n">
        <f aca="false">IFERROR(__xludf.dummyfunction("""COMPUTED_VALUE"""),3)</f>
        <v>3</v>
      </c>
      <c r="CA4" s="6" t="n">
        <f aca="false">IFERROR(__xludf.dummyfunction("""COMPUTED_VALUE"""),3)</f>
        <v>3</v>
      </c>
      <c r="CB4" s="6" t="n">
        <f aca="false">IFERROR(__xludf.dummyfunction("""COMPUTED_VALUE"""),3)</f>
        <v>3</v>
      </c>
      <c r="CC4" s="6" t="n">
        <f aca="false">IFERROR(__xludf.dummyfunction("""COMPUTED_VALUE"""),3)</f>
        <v>3</v>
      </c>
      <c r="CD4" s="6" t="n">
        <f aca="false">IFERROR(__xludf.dummyfunction("""COMPUTED_VALUE"""),3)</f>
        <v>3</v>
      </c>
      <c r="CE4" s="6" t="n">
        <f aca="false">IFERROR(__xludf.dummyfunction("""COMPUTED_VALUE"""),4)</f>
        <v>4</v>
      </c>
      <c r="CF4" s="6" t="n">
        <f aca="false">IFERROR(__xludf.dummyfunction("""COMPUTED_VALUE"""),3)</f>
        <v>3</v>
      </c>
      <c r="CG4" s="6" t="n">
        <f aca="false">IFERROR(__xludf.dummyfunction("""COMPUTED_VALUE"""),3)</f>
        <v>3</v>
      </c>
      <c r="CH4" s="6" t="n">
        <f aca="false">IFERROR(__xludf.dummyfunction("""COMPUTED_VALUE"""),4)</f>
        <v>4</v>
      </c>
      <c r="CI4" s="6" t="n">
        <f aca="false">IFERROR(__xludf.dummyfunction("""COMPUTED_VALUE"""),4)</f>
        <v>4</v>
      </c>
      <c r="CJ4" s="6" t="n">
        <f aca="false">IFERROR(__xludf.dummyfunction("""COMPUTED_VALUE"""),3)</f>
        <v>3</v>
      </c>
      <c r="CK4" s="6" t="n">
        <f aca="false">IFERROR(__xludf.dummyfunction("""COMPUTED_VALUE"""),3)</f>
        <v>3</v>
      </c>
      <c r="CL4" s="6" t="n">
        <f aca="false">IFERROR(__xludf.dummyfunction("""COMPUTED_VALUE"""),2)</f>
        <v>2</v>
      </c>
      <c r="CM4" s="6" t="n">
        <f aca="false">IFERROR(__xludf.dummyfunction("""COMPUTED_VALUE"""),3)</f>
        <v>3</v>
      </c>
      <c r="CN4" s="6" t="str">
        <f aca="false">IFERROR(__xludf.dummyfunction("""COMPUTED_VALUE"""),"Condition 2")</f>
        <v>Condition 2</v>
      </c>
      <c r="CO4" s="6" t="str">
        <f aca="false">IFERROR(__xludf.dummyfunction("""COMPUTED_VALUE"""),"Condition 2")</f>
        <v>Condition 2</v>
      </c>
      <c r="CP4" s="6" t="str">
        <f aca="false">IFERROR(__xludf.dummyfunction("""COMPUTED_VALUE"""),"Condition 2")</f>
        <v>Condition 2</v>
      </c>
      <c r="CQ4" s="6" t="str">
        <f aca="false">IFERROR(__xludf.dummyfunction("""COMPUTED_VALUE"""),"Condition 2")</f>
        <v>Condition 2</v>
      </c>
      <c r="CR4" s="6" t="str">
        <f aca="false">IFERROR(__xludf.dummyfunction("""COMPUTED_VALUE"""),"The fact that it moves at a constant speed")</f>
        <v>The fact that it moves at a constant speed</v>
      </c>
      <c r="CS4" s="6" t="str">
        <f aca="false">IFERROR(__xludf.dummyfunction("""COMPUTED_VALUE"""),"Rapid speed changes/movements")</f>
        <v>Rapid speed changes/movements</v>
      </c>
      <c r="CT4" s="6"/>
      <c r="CU4" s="6" t="str">
        <f aca="false">IFERROR(__xludf.dummyfunction("""COMPUTED_VALUE"""),"Increase the latency between the touch and the actual response")</f>
        <v>Increase the latency between the touch and the actual response</v>
      </c>
    </row>
    <row r="5" customFormat="false" ht="15.75" hidden="false" customHeight="false" outlineLevel="0" collapsed="false">
      <c r="A5" s="7" t="n">
        <f aca="false">IFERROR(__xludf.dummyfunction("""COMPUTED_VALUE"""),46160.8534043171)</f>
        <v>46160.8534</v>
      </c>
      <c r="B5" s="6" t="n">
        <f aca="false">IFERROR(__xludf.dummyfunction("""COMPUTED_VALUE"""),11)</f>
        <v>11</v>
      </c>
      <c r="C5" s="6" t="n">
        <f aca="false">IFERROR(__xludf.dummyfunction("""COMPUTED_VALUE"""),2)</f>
        <v>2</v>
      </c>
      <c r="D5" s="6" t="n">
        <f aca="false">IFERROR(__xludf.dummyfunction("""COMPUTED_VALUE"""),20)</f>
        <v>20</v>
      </c>
      <c r="E5" s="6" t="str">
        <f aca="false">IFERROR(__xludf.dummyfunction("""COMPUTED_VALUE"""),"Female")</f>
        <v>Female</v>
      </c>
      <c r="F5" s="6" t="str">
        <f aca="false">IFERROR(__xludf.dummyfunction("""COMPUTED_VALUE"""),"Sometimes (monthly)")</f>
        <v>Sometimes (monthly)</v>
      </c>
      <c r="G5" s="6" t="str">
        <f aca="false">IFERROR(__xludf.dummyfunction("""COMPUTED_VALUE"""),"Yes - briefly")</f>
        <v>Yes - briefly</v>
      </c>
      <c r="H5" s="6" t="n">
        <f aca="false">IFERROR(__xludf.dummyfunction("""COMPUTED_VALUE"""),4)</f>
        <v>4</v>
      </c>
      <c r="I5" s="6" t="n">
        <f aca="false">IFERROR(__xludf.dummyfunction("""COMPUTED_VALUE"""),2)</f>
        <v>2</v>
      </c>
      <c r="J5" s="6" t="n">
        <f aca="false">IFERROR(__xludf.dummyfunction("""COMPUTED_VALUE"""),1)</f>
        <v>1</v>
      </c>
      <c r="K5" s="6" t="n">
        <f aca="false">IFERROR(__xludf.dummyfunction("""COMPUTED_VALUE"""),2)</f>
        <v>2</v>
      </c>
      <c r="L5" s="6" t="n">
        <f aca="false">IFERROR(__xludf.dummyfunction("""COMPUTED_VALUE"""),1)</f>
        <v>1</v>
      </c>
      <c r="M5" s="6" t="n">
        <f aca="false">IFERROR(__xludf.dummyfunction("""COMPUTED_VALUE"""),2)</f>
        <v>2</v>
      </c>
      <c r="N5" s="6" t="n">
        <f aca="false">IFERROR(__xludf.dummyfunction("""COMPUTED_VALUE"""),3)</f>
        <v>3</v>
      </c>
      <c r="O5" s="6" t="n">
        <f aca="false">IFERROR(__xludf.dummyfunction("""COMPUTED_VALUE"""),4)</f>
        <v>4</v>
      </c>
      <c r="P5" s="6" t="n">
        <f aca="false">IFERROR(__xludf.dummyfunction("""COMPUTED_VALUE"""),1)</f>
        <v>1</v>
      </c>
      <c r="Q5" s="6" t="n">
        <f aca="false">IFERROR(__xludf.dummyfunction("""COMPUTED_VALUE"""),1)</f>
        <v>1</v>
      </c>
      <c r="R5" s="6" t="n">
        <f aca="false">IFERROR(__xludf.dummyfunction("""COMPUTED_VALUE"""),3)</f>
        <v>3</v>
      </c>
      <c r="S5" s="6" t="n">
        <f aca="false">IFERROR(__xludf.dummyfunction("""COMPUTED_VALUE"""),2)</f>
        <v>2</v>
      </c>
      <c r="T5" s="6" t="n">
        <f aca="false">IFERROR(__xludf.dummyfunction("""COMPUTED_VALUE"""),3)</f>
        <v>3</v>
      </c>
      <c r="U5" s="6" t="n">
        <f aca="false">IFERROR(__xludf.dummyfunction("""COMPUTED_VALUE"""),4)</f>
        <v>4</v>
      </c>
      <c r="V5" s="6" t="n">
        <f aca="false">IFERROR(__xludf.dummyfunction("""COMPUTED_VALUE"""),3)</f>
        <v>3</v>
      </c>
      <c r="W5" s="6" t="n">
        <f aca="false">IFERROR(__xludf.dummyfunction("""COMPUTED_VALUE"""),3)</f>
        <v>3</v>
      </c>
      <c r="X5" s="6" t="n">
        <f aca="false">IFERROR(__xludf.dummyfunction("""COMPUTED_VALUE"""),4)</f>
        <v>4</v>
      </c>
      <c r="Y5" s="6" t="n">
        <f aca="false">IFERROR(__xludf.dummyfunction("""COMPUTED_VALUE"""),2)</f>
        <v>2</v>
      </c>
      <c r="Z5" s="6" t="n">
        <f aca="false">IFERROR(__xludf.dummyfunction("""COMPUTED_VALUE"""),2)</f>
        <v>2</v>
      </c>
      <c r="AA5" s="6" t="n">
        <f aca="false">IFERROR(__xludf.dummyfunction("""COMPUTED_VALUE"""),4)</f>
        <v>4</v>
      </c>
      <c r="AB5" s="6" t="n">
        <f aca="false">IFERROR(__xludf.dummyfunction("""COMPUTED_VALUE"""),2)</f>
        <v>2</v>
      </c>
      <c r="AC5" s="6" t="n">
        <f aca="false">IFERROR(__xludf.dummyfunction("""COMPUTED_VALUE"""),2)</f>
        <v>2</v>
      </c>
      <c r="AD5" s="6" t="n">
        <f aca="false">IFERROR(__xludf.dummyfunction("""COMPUTED_VALUE"""),4)</f>
        <v>4</v>
      </c>
      <c r="AE5" s="6" t="str">
        <f aca="false">IFERROR(__xludf.dummyfunction("""COMPUTED_VALUE"""),"5  (Strongly Agree)")</f>
        <v>5  (Strongly Agree)</v>
      </c>
      <c r="AF5" s="6" t="str">
        <f aca="false">IFERROR(__xludf.dummyfunction("""COMPUTED_VALUE"""),"5  (Strongly Agree)")</f>
        <v>5  (Strongly Agree)</v>
      </c>
      <c r="AG5" s="6" t="n">
        <f aca="false">IFERROR(__xludf.dummyfunction("""COMPUTED_VALUE"""),3)</f>
        <v>3</v>
      </c>
      <c r="AH5" s="6" t="n">
        <f aca="false">IFERROR(__xludf.dummyfunction("""COMPUTED_VALUE"""),2)</f>
        <v>2</v>
      </c>
      <c r="AI5" s="6" t="n">
        <f aca="false">IFERROR(__xludf.dummyfunction("""COMPUTED_VALUE"""),3)</f>
        <v>3</v>
      </c>
      <c r="AJ5" s="6" t="n">
        <f aca="false">IFERROR(__xludf.dummyfunction("""COMPUTED_VALUE"""),4)</f>
        <v>4</v>
      </c>
      <c r="AK5" s="6" t="n">
        <f aca="false">IFERROR(__xludf.dummyfunction("""COMPUTED_VALUE"""),3)</f>
        <v>3</v>
      </c>
      <c r="AL5" s="6" t="n">
        <f aca="false">IFERROR(__xludf.dummyfunction("""COMPUTED_VALUE"""),4)</f>
        <v>4</v>
      </c>
      <c r="AM5" s="6" t="n">
        <f aca="false">IFERROR(__xludf.dummyfunction("""COMPUTED_VALUE"""),3)</f>
        <v>3</v>
      </c>
      <c r="AN5" s="6" t="n">
        <f aca="false">IFERROR(__xludf.dummyfunction("""COMPUTED_VALUE"""),4)</f>
        <v>4</v>
      </c>
      <c r="AO5" s="6" t="n">
        <f aca="false">IFERROR(__xludf.dummyfunction("""COMPUTED_VALUE"""),4)</f>
        <v>4</v>
      </c>
      <c r="AP5" s="6" t="n">
        <f aca="false">IFERROR(__xludf.dummyfunction("""COMPUTED_VALUE"""),4)</f>
        <v>4</v>
      </c>
      <c r="AQ5" s="6" t="n">
        <f aca="false">IFERROR(__xludf.dummyfunction("""COMPUTED_VALUE"""),3)</f>
        <v>3</v>
      </c>
      <c r="AR5" s="6" t="n">
        <f aca="false">IFERROR(__xludf.dummyfunction("""COMPUTED_VALUE"""),3)</f>
        <v>3</v>
      </c>
      <c r="AS5" s="6" t="n">
        <f aca="false">IFERROR(__xludf.dummyfunction("""COMPUTED_VALUE"""),3)</f>
        <v>3</v>
      </c>
      <c r="AT5" s="6" t="n">
        <f aca="false">IFERROR(__xludf.dummyfunction("""COMPUTED_VALUE"""),4)</f>
        <v>4</v>
      </c>
      <c r="AU5" s="6" t="n">
        <f aca="false">IFERROR(__xludf.dummyfunction("""COMPUTED_VALUE"""),4)</f>
        <v>4</v>
      </c>
      <c r="AV5" s="6" t="n">
        <f aca="false">IFERROR(__xludf.dummyfunction("""COMPUTED_VALUE"""),4)</f>
        <v>4</v>
      </c>
      <c r="AW5" s="6" t="n">
        <f aca="false">IFERROR(__xludf.dummyfunction("""COMPUTED_VALUE"""),4)</f>
        <v>4</v>
      </c>
      <c r="AX5" s="6" t="n">
        <f aca="false">IFERROR(__xludf.dummyfunction("""COMPUTED_VALUE"""),4)</f>
        <v>4</v>
      </c>
      <c r="AY5" s="6" t="n">
        <f aca="false">IFERROR(__xludf.dummyfunction("""COMPUTED_VALUE"""),3)</f>
        <v>3</v>
      </c>
      <c r="AZ5" s="6" t="n">
        <f aca="false">IFERROR(__xludf.dummyfunction("""COMPUTED_VALUE"""),4)</f>
        <v>4</v>
      </c>
      <c r="BA5" s="6" t="n">
        <f aca="false">IFERROR(__xludf.dummyfunction("""COMPUTED_VALUE"""),1)</f>
        <v>1</v>
      </c>
      <c r="BB5" s="6" t="n">
        <f aca="false">IFERROR(__xludf.dummyfunction("""COMPUTED_VALUE"""),2)</f>
        <v>2</v>
      </c>
      <c r="BC5" s="6" t="n">
        <f aca="false">IFERROR(__xludf.dummyfunction("""COMPUTED_VALUE"""),4)</f>
        <v>4</v>
      </c>
      <c r="BD5" s="6" t="str">
        <f aca="false">IFERROR(__xludf.dummyfunction("""COMPUTED_VALUE"""),"5 (Strongly Agree)")</f>
        <v>5 (Strongly Agree)</v>
      </c>
      <c r="BE5" s="6" t="n">
        <f aca="false">IFERROR(__xludf.dummyfunction("""COMPUTED_VALUE"""),4)</f>
        <v>4</v>
      </c>
      <c r="BF5" s="6" t="n">
        <f aca="false">IFERROR(__xludf.dummyfunction("""COMPUTED_VALUE"""),3)</f>
        <v>3</v>
      </c>
      <c r="BG5" s="6" t="str">
        <f aca="false">IFERROR(__xludf.dummyfunction("""COMPUTED_VALUE"""),"5  (Strongly Agree)")</f>
        <v>5  (Strongly Agree)</v>
      </c>
      <c r="BH5" s="6" t="str">
        <f aca="false">IFERROR(__xludf.dummyfunction("""COMPUTED_VALUE"""),"5  (Strongly Agree)")</f>
        <v>5  (Strongly Agree)</v>
      </c>
      <c r="BI5" s="6" t="str">
        <f aca="false">IFERROR(__xludf.dummyfunction("""COMPUTED_VALUE"""),"1 (Strongly Disagree)")</f>
        <v>1 (Strongly Disagree)</v>
      </c>
      <c r="BJ5" s="6" t="n">
        <f aca="false">IFERROR(__xludf.dummyfunction("""COMPUTED_VALUE"""),3)</f>
        <v>3</v>
      </c>
      <c r="BK5" s="6" t="n">
        <f aca="false">IFERROR(__xludf.dummyfunction("""COMPUTED_VALUE"""),4)</f>
        <v>4</v>
      </c>
      <c r="BL5" s="6" t="n">
        <f aca="false">IFERROR(__xludf.dummyfunction("""COMPUTED_VALUE"""),5)</f>
        <v>5</v>
      </c>
      <c r="BM5" s="6" t="n">
        <f aca="false">IFERROR(__xludf.dummyfunction("""COMPUTED_VALUE"""),4)</f>
        <v>4</v>
      </c>
      <c r="BN5" s="6" t="n">
        <f aca="false">IFERROR(__xludf.dummyfunction("""COMPUTED_VALUE"""),3)</f>
        <v>3</v>
      </c>
      <c r="BO5" s="6" t="n">
        <f aca="false">IFERROR(__xludf.dummyfunction("""COMPUTED_VALUE"""),4)</f>
        <v>4</v>
      </c>
      <c r="BP5" s="6" t="n">
        <f aca="false">IFERROR(__xludf.dummyfunction("""COMPUTED_VALUE"""),3)</f>
        <v>3</v>
      </c>
      <c r="BQ5" s="6" t="n">
        <f aca="false">IFERROR(__xludf.dummyfunction("""COMPUTED_VALUE"""),4)</f>
        <v>4</v>
      </c>
      <c r="BR5" s="6" t="n">
        <f aca="false">IFERROR(__xludf.dummyfunction("""COMPUTED_VALUE"""),4)</f>
        <v>4</v>
      </c>
      <c r="BS5" s="6" t="n">
        <f aca="false">IFERROR(__xludf.dummyfunction("""COMPUTED_VALUE"""),2)</f>
        <v>2</v>
      </c>
      <c r="BT5" s="6" t="n">
        <f aca="false">IFERROR(__xludf.dummyfunction("""COMPUTED_VALUE"""),2)</f>
        <v>2</v>
      </c>
      <c r="BU5" s="6" t="n">
        <f aca="false">IFERROR(__xludf.dummyfunction("""COMPUTED_VALUE"""),4)</f>
        <v>4</v>
      </c>
      <c r="BV5" s="6" t="n">
        <f aca="false">IFERROR(__xludf.dummyfunction("""COMPUTED_VALUE"""),4)</f>
        <v>4</v>
      </c>
      <c r="BW5" s="6" t="n">
        <f aca="false">IFERROR(__xludf.dummyfunction("""COMPUTED_VALUE"""),4)</f>
        <v>4</v>
      </c>
      <c r="BX5" s="6" t="n">
        <f aca="false">IFERROR(__xludf.dummyfunction("""COMPUTED_VALUE"""),3)</f>
        <v>3</v>
      </c>
      <c r="BY5" s="6" t="n">
        <f aca="false">IFERROR(__xludf.dummyfunction("""COMPUTED_VALUE"""),3)</f>
        <v>3</v>
      </c>
      <c r="BZ5" s="6" t="n">
        <f aca="false">IFERROR(__xludf.dummyfunction("""COMPUTED_VALUE"""),3)</f>
        <v>3</v>
      </c>
      <c r="CA5" s="6" t="n">
        <f aca="false">IFERROR(__xludf.dummyfunction("""COMPUTED_VALUE"""),3)</f>
        <v>3</v>
      </c>
      <c r="CB5" s="6" t="n">
        <f aca="false">IFERROR(__xludf.dummyfunction("""COMPUTED_VALUE"""),2)</f>
        <v>2</v>
      </c>
      <c r="CC5" s="6" t="n">
        <f aca="false">IFERROR(__xludf.dummyfunction("""COMPUTED_VALUE"""),3)</f>
        <v>3</v>
      </c>
      <c r="CD5" s="6" t="n">
        <f aca="false">IFERROR(__xludf.dummyfunction("""COMPUTED_VALUE"""),4)</f>
        <v>4</v>
      </c>
      <c r="CE5" s="6" t="n">
        <f aca="false">IFERROR(__xludf.dummyfunction("""COMPUTED_VALUE"""),4)</f>
        <v>4</v>
      </c>
      <c r="CF5" s="6" t="str">
        <f aca="false">IFERROR(__xludf.dummyfunction("""COMPUTED_VALUE"""),"5 (Strongly Agree)")</f>
        <v>5 (Strongly Agree)</v>
      </c>
      <c r="CG5" s="6" t="n">
        <f aca="false">IFERROR(__xludf.dummyfunction("""COMPUTED_VALUE"""),4)</f>
        <v>4</v>
      </c>
      <c r="CH5" s="6" t="n">
        <f aca="false">IFERROR(__xludf.dummyfunction("""COMPUTED_VALUE"""),4)</f>
        <v>4</v>
      </c>
      <c r="CI5" s="6" t="str">
        <f aca="false">IFERROR(__xludf.dummyfunction("""COMPUTED_VALUE"""),"5  (Strongly Agree)")</f>
        <v>5  (Strongly Agree)</v>
      </c>
      <c r="CJ5" s="6" t="str">
        <f aca="false">IFERROR(__xludf.dummyfunction("""COMPUTED_VALUE"""),"5  (Strongly Agree)")</f>
        <v>5  (Strongly Agree)</v>
      </c>
      <c r="CK5" s="6" t="str">
        <f aca="false">IFERROR(__xludf.dummyfunction("""COMPUTED_VALUE"""),"5  (Strongly Agree)")</f>
        <v>5  (Strongly Agree)</v>
      </c>
      <c r="CL5" s="6" t="n">
        <f aca="false">IFERROR(__xludf.dummyfunction("""COMPUTED_VALUE"""),4)</f>
        <v>4</v>
      </c>
      <c r="CM5" s="6" t="str">
        <f aca="false">IFERROR(__xludf.dummyfunction("""COMPUTED_VALUE"""),"5  (Strongly Agree)")</f>
        <v>5  (Strongly Agree)</v>
      </c>
      <c r="CN5" s="6" t="str">
        <f aca="false">IFERROR(__xludf.dummyfunction("""COMPUTED_VALUE"""),"Condition 3")</f>
        <v>Condition 3</v>
      </c>
      <c r="CO5" s="6" t="str">
        <f aca="false">IFERROR(__xludf.dummyfunction("""COMPUTED_VALUE"""),"Condition 3")</f>
        <v>Condition 3</v>
      </c>
      <c r="CP5" s="6" t="str">
        <f aca="false">IFERROR(__xludf.dummyfunction("""COMPUTED_VALUE"""),"Condition 2")</f>
        <v>Condition 2</v>
      </c>
      <c r="CQ5" s="6" t="str">
        <f aca="false">IFERROR(__xludf.dummyfunction("""COMPUTED_VALUE"""),"Condition 3")</f>
        <v>Condition 3</v>
      </c>
      <c r="CR5" s="6" t="str">
        <f aca="false">IFERROR(__xludf.dummyfunction("""COMPUTED_VALUE"""),"Slow, relaxed movements during the experiment, reacting to different pressure with different movements and their direction")</f>
        <v>Slow, relaxed movements during the experiment, reacting to different pressure with different movements and their direction</v>
      </c>
      <c r="CS5" s="6" t="str">
        <f aca="false">IFERROR(__xludf.dummyfunction("""COMPUTED_VALUE"""),"more rapid movements in the first experiment felt more machine-ilke and unexpected")</f>
        <v>more rapid movements in the first experiment felt more machine-ilke and unexpected</v>
      </c>
      <c r="CT5" s="6" t="str">
        <f aca="false">IFERROR(__xludf.dummyfunction("""COMPUTED_VALUE"""),"Second experiment felt the safest because robot had predictable movement with lower speed. This made him more likeable for me, as it seems relaxed and still lively and natural, however the movements were monotonous which felt more machine-like. In the fir"&amp;"st experiment robot seemed to perform the most unpredictable movement and seemed more stressed. I liked the third option as the robot noticeably reacts to different pressures with different movements while still remain human-like and predictable.")</f>
        <v>Second experiment felt the safest because robot had predictable movement with lower speed. This made him more likeable for me, as it seems relaxed and still lively and natural, however the movements were monotonous which felt more machine-like. In the first experiment robot seemed to perform the most unpredictable movement and seemed more stressed. I liked the third option as the robot noticeably reacts to different pressures with different movements while still remain human-like and predictable.</v>
      </c>
      <c r="CU5" s="6" t="str">
        <f aca="false">IFERROR(__xludf.dummyfunction("""COMPUTED_VALUE"""),"I would suggest to explore the mix between the second and third option; with the second movement robot feels alive but it is kind of monotonous, maybe it would be nice to add more variety in direction and speed for the second option.")</f>
        <v>I would suggest to explore the mix between the second and third option; with the second movement robot feels alive but it is kind of monotonous, maybe it would be nice to add more variety in direction and speed for the second option.</v>
      </c>
    </row>
    <row r="6" customFormat="false" ht="15.75" hidden="false" customHeight="false" outlineLevel="0" collapsed="false">
      <c r="A6" s="7" t="n">
        <f aca="false">IFERROR(__xludf.dummyfunction("""COMPUTED_VALUE"""),46161.5992289583)</f>
        <v>46161.59923</v>
      </c>
      <c r="B6" s="6" t="n">
        <f aca="false">IFERROR(__xludf.dummyfunction("""COMPUTED_VALUE"""),14)</f>
        <v>14</v>
      </c>
      <c r="C6" s="6" t="n">
        <f aca="false">IFERROR(__xludf.dummyfunction("""COMPUTED_VALUE"""),2)</f>
        <v>2</v>
      </c>
      <c r="D6" s="6" t="n">
        <f aca="false">IFERROR(__xludf.dummyfunction("""COMPUTED_VALUE"""),29)</f>
        <v>29</v>
      </c>
      <c r="E6" s="6" t="str">
        <f aca="false">IFERROR(__xludf.dummyfunction("""COMPUTED_VALUE"""),"Female")</f>
        <v>Female</v>
      </c>
      <c r="F6" s="6" t="str">
        <f aca="false">IFERROR(__xludf.dummyfunction("""COMPUTED_VALUE"""),"Rarely (a few times a year)")</f>
        <v>Rarely (a few times a year)</v>
      </c>
      <c r="G6" s="6" t="str">
        <f aca="false">IFERROR(__xludf.dummyfunction("""COMPUTED_VALUE"""),"No")</f>
        <v>No</v>
      </c>
      <c r="H6" s="6" t="n">
        <f aca="false">IFERROR(__xludf.dummyfunction("""COMPUTED_VALUE"""),4)</f>
        <v>4</v>
      </c>
      <c r="I6" s="6" t="n">
        <f aca="false">IFERROR(__xludf.dummyfunction("""COMPUTED_VALUE"""),2)</f>
        <v>2</v>
      </c>
      <c r="J6" s="6" t="n">
        <f aca="false">IFERROR(__xludf.dummyfunction("""COMPUTED_VALUE"""),2)</f>
        <v>2</v>
      </c>
      <c r="K6" s="6" t="n">
        <f aca="false">IFERROR(__xludf.dummyfunction("""COMPUTED_VALUE"""),3)</f>
        <v>3</v>
      </c>
      <c r="L6" s="6" t="n">
        <f aca="false">IFERROR(__xludf.dummyfunction("""COMPUTED_VALUE"""),2)</f>
        <v>2</v>
      </c>
      <c r="M6" s="6" t="n">
        <f aca="false">IFERROR(__xludf.dummyfunction("""COMPUTED_VALUE"""),3)</f>
        <v>3</v>
      </c>
      <c r="N6" s="6" t="n">
        <f aca="false">IFERROR(__xludf.dummyfunction("""COMPUTED_VALUE"""),3)</f>
        <v>3</v>
      </c>
      <c r="O6" s="6" t="n">
        <f aca="false">IFERROR(__xludf.dummyfunction("""COMPUTED_VALUE"""),3)</f>
        <v>3</v>
      </c>
      <c r="P6" s="6" t="n">
        <f aca="false">IFERROR(__xludf.dummyfunction("""COMPUTED_VALUE"""),2)</f>
        <v>2</v>
      </c>
      <c r="Q6" s="6" t="n">
        <f aca="false">IFERROR(__xludf.dummyfunction("""COMPUTED_VALUE"""),2)</f>
        <v>2</v>
      </c>
      <c r="R6" s="6" t="n">
        <f aca="false">IFERROR(__xludf.dummyfunction("""COMPUTED_VALUE"""),4)</f>
        <v>4</v>
      </c>
      <c r="S6" s="6" t="n">
        <f aca="false">IFERROR(__xludf.dummyfunction("""COMPUTED_VALUE"""),4)</f>
        <v>4</v>
      </c>
      <c r="T6" s="6" t="n">
        <f aca="false">IFERROR(__xludf.dummyfunction("""COMPUTED_VALUE"""),4)</f>
        <v>4</v>
      </c>
      <c r="U6" s="6" t="n">
        <f aca="false">IFERROR(__xludf.dummyfunction("""COMPUTED_VALUE"""),5)</f>
        <v>5</v>
      </c>
      <c r="V6" s="6" t="n">
        <f aca="false">IFERROR(__xludf.dummyfunction("""COMPUTED_VALUE"""),5)</f>
        <v>5</v>
      </c>
      <c r="W6" s="6" t="n">
        <f aca="false">IFERROR(__xludf.dummyfunction("""COMPUTED_VALUE"""),4)</f>
        <v>4</v>
      </c>
      <c r="X6" s="6" t="n">
        <f aca="false">IFERROR(__xludf.dummyfunction("""COMPUTED_VALUE"""),5)</f>
        <v>5</v>
      </c>
      <c r="Y6" s="6" t="n">
        <f aca="false">IFERROR(__xludf.dummyfunction("""COMPUTED_VALUE"""),4)</f>
        <v>4</v>
      </c>
      <c r="Z6" s="6" t="n">
        <f aca="false">IFERROR(__xludf.dummyfunction("""COMPUTED_VALUE"""),2)</f>
        <v>2</v>
      </c>
      <c r="AA6" s="6" t="n">
        <f aca="false">IFERROR(__xludf.dummyfunction("""COMPUTED_VALUE"""),3)</f>
        <v>3</v>
      </c>
      <c r="AB6" s="6" t="n">
        <f aca="false">IFERROR(__xludf.dummyfunction("""COMPUTED_VALUE"""),4)</f>
        <v>4</v>
      </c>
      <c r="AC6" s="6" t="str">
        <f aca="false">IFERROR(__xludf.dummyfunction("""COMPUTED_VALUE"""),"5 (Strongly Agree)")</f>
        <v>5 (Strongly Agree)</v>
      </c>
      <c r="AD6" s="6" t="str">
        <f aca="false">IFERROR(__xludf.dummyfunction("""COMPUTED_VALUE"""),"5  (Strongly Agree)")</f>
        <v>5  (Strongly Agree)</v>
      </c>
      <c r="AE6" s="6" t="str">
        <f aca="false">IFERROR(__xludf.dummyfunction("""COMPUTED_VALUE"""),"5  (Strongly Agree)")</f>
        <v>5  (Strongly Agree)</v>
      </c>
      <c r="AF6" s="6" t="str">
        <f aca="false">IFERROR(__xludf.dummyfunction("""COMPUTED_VALUE"""),"5  (Strongly Agree)")</f>
        <v>5  (Strongly Agree)</v>
      </c>
      <c r="AG6" s="6" t="str">
        <f aca="false">IFERROR(__xludf.dummyfunction("""COMPUTED_VALUE"""),"5  (Strongly Agree)")</f>
        <v>5  (Strongly Agree)</v>
      </c>
      <c r="AH6" s="6" t="n">
        <f aca="false">IFERROR(__xludf.dummyfunction("""COMPUTED_VALUE"""),2)</f>
        <v>2</v>
      </c>
      <c r="AI6" s="6" t="n">
        <f aca="false">IFERROR(__xludf.dummyfunction("""COMPUTED_VALUE"""),4)</f>
        <v>4</v>
      </c>
      <c r="AJ6" s="6" t="n">
        <f aca="false">IFERROR(__xludf.dummyfunction("""COMPUTED_VALUE"""),4)</f>
        <v>4</v>
      </c>
      <c r="AK6" s="6" t="n">
        <f aca="false">IFERROR(__xludf.dummyfunction("""COMPUTED_VALUE"""),3)</f>
        <v>3</v>
      </c>
      <c r="AL6" s="6" t="n">
        <f aca="false">IFERROR(__xludf.dummyfunction("""COMPUTED_VALUE"""),3)</f>
        <v>3</v>
      </c>
      <c r="AM6" s="6" t="n">
        <f aca="false">IFERROR(__xludf.dummyfunction("""COMPUTED_VALUE"""),3)</f>
        <v>3</v>
      </c>
      <c r="AN6" s="6" t="n">
        <f aca="false">IFERROR(__xludf.dummyfunction("""COMPUTED_VALUE"""),4)</f>
        <v>4</v>
      </c>
      <c r="AO6" s="6" t="n">
        <f aca="false">IFERROR(__xludf.dummyfunction("""COMPUTED_VALUE"""),3)</f>
        <v>3</v>
      </c>
      <c r="AP6" s="6" t="n">
        <f aca="false">IFERROR(__xludf.dummyfunction("""COMPUTED_VALUE"""),4)</f>
        <v>4</v>
      </c>
      <c r="AQ6" s="6" t="n">
        <f aca="false">IFERROR(__xludf.dummyfunction("""COMPUTED_VALUE"""),3)</f>
        <v>3</v>
      </c>
      <c r="AR6" s="6" t="n">
        <f aca="false">IFERROR(__xludf.dummyfunction("""COMPUTED_VALUE"""),3)</f>
        <v>3</v>
      </c>
      <c r="AS6" s="6" t="n">
        <f aca="false">IFERROR(__xludf.dummyfunction("""COMPUTED_VALUE"""),5)</f>
        <v>5</v>
      </c>
      <c r="AT6" s="6" t="n">
        <f aca="false">IFERROR(__xludf.dummyfunction("""COMPUTED_VALUE"""),5)</f>
        <v>5</v>
      </c>
      <c r="AU6" s="6" t="n">
        <f aca="false">IFERROR(__xludf.dummyfunction("""COMPUTED_VALUE"""),5)</f>
        <v>5</v>
      </c>
      <c r="AV6" s="6" t="n">
        <f aca="false">IFERROR(__xludf.dummyfunction("""COMPUTED_VALUE"""),5)</f>
        <v>5</v>
      </c>
      <c r="AW6" s="6" t="n">
        <f aca="false">IFERROR(__xludf.dummyfunction("""COMPUTED_VALUE"""),5)</f>
        <v>5</v>
      </c>
      <c r="AX6" s="6" t="n">
        <f aca="false">IFERROR(__xludf.dummyfunction("""COMPUTED_VALUE"""),5)</f>
        <v>5</v>
      </c>
      <c r="AY6" s="6" t="n">
        <f aca="false">IFERROR(__xludf.dummyfunction("""COMPUTED_VALUE"""),5)</f>
        <v>5</v>
      </c>
      <c r="AZ6" s="6" t="n">
        <f aca="false">IFERROR(__xludf.dummyfunction("""COMPUTED_VALUE"""),5)</f>
        <v>5</v>
      </c>
      <c r="BA6" s="6" t="n">
        <f aca="false">IFERROR(__xludf.dummyfunction("""COMPUTED_VALUE"""),1)</f>
        <v>1</v>
      </c>
      <c r="BB6" s="6" t="n">
        <f aca="false">IFERROR(__xludf.dummyfunction("""COMPUTED_VALUE"""),2)</f>
        <v>2</v>
      </c>
      <c r="BC6" s="6" t="str">
        <f aca="false">IFERROR(__xludf.dummyfunction("""COMPUTED_VALUE"""),"5 (Strongly Agree)")</f>
        <v>5 (Strongly Agree)</v>
      </c>
      <c r="BD6" s="6" t="str">
        <f aca="false">IFERROR(__xludf.dummyfunction("""COMPUTED_VALUE"""),"5 (Strongly Agree)")</f>
        <v>5 (Strongly Agree)</v>
      </c>
      <c r="BE6" s="6" t="n">
        <f aca="false">IFERROR(__xludf.dummyfunction("""COMPUTED_VALUE"""),4)</f>
        <v>4</v>
      </c>
      <c r="BF6" s="6" t="n">
        <f aca="false">IFERROR(__xludf.dummyfunction("""COMPUTED_VALUE"""),4)</f>
        <v>4</v>
      </c>
      <c r="BG6" s="6" t="str">
        <f aca="false">IFERROR(__xludf.dummyfunction("""COMPUTED_VALUE"""),"5  (Strongly Agree)")</f>
        <v>5  (Strongly Agree)</v>
      </c>
      <c r="BH6" s="6" t="str">
        <f aca="false">IFERROR(__xludf.dummyfunction("""COMPUTED_VALUE"""),"5  (Strongly Agree)")</f>
        <v>5  (Strongly Agree)</v>
      </c>
      <c r="BI6" s="6" t="n">
        <f aca="false">IFERROR(__xludf.dummyfunction("""COMPUTED_VALUE"""),4)</f>
        <v>4</v>
      </c>
      <c r="BJ6" s="6" t="n">
        <f aca="false">IFERROR(__xludf.dummyfunction("""COMPUTED_VALUE"""),2)</f>
        <v>2</v>
      </c>
      <c r="BK6" s="6" t="str">
        <f aca="false">IFERROR(__xludf.dummyfunction("""COMPUTED_VALUE"""),"1 (Strongly Disagree)")</f>
        <v>1 (Strongly Disagree)</v>
      </c>
      <c r="BL6" s="6" t="n">
        <f aca="false">IFERROR(__xludf.dummyfunction("""COMPUTED_VALUE"""),2)</f>
        <v>2</v>
      </c>
      <c r="BM6" s="6" t="n">
        <f aca="false">IFERROR(__xludf.dummyfunction("""COMPUTED_VALUE"""),1)</f>
        <v>1</v>
      </c>
      <c r="BN6" s="6" t="n">
        <f aca="false">IFERROR(__xludf.dummyfunction("""COMPUTED_VALUE"""),3)</f>
        <v>3</v>
      </c>
      <c r="BO6" s="6" t="n">
        <f aca="false">IFERROR(__xludf.dummyfunction("""COMPUTED_VALUE"""),2)</f>
        <v>2</v>
      </c>
      <c r="BP6" s="6" t="n">
        <f aca="false">IFERROR(__xludf.dummyfunction("""COMPUTED_VALUE"""),1)</f>
        <v>1</v>
      </c>
      <c r="BQ6" s="6" t="n">
        <f aca="false">IFERROR(__xludf.dummyfunction("""COMPUTED_VALUE"""),3)</f>
        <v>3</v>
      </c>
      <c r="BR6" s="6" t="n">
        <f aca="false">IFERROR(__xludf.dummyfunction("""COMPUTED_VALUE"""),2)</f>
        <v>2</v>
      </c>
      <c r="BS6" s="6" t="n">
        <f aca="false">IFERROR(__xludf.dummyfunction("""COMPUTED_VALUE"""),1)</f>
        <v>1</v>
      </c>
      <c r="BT6" s="6" t="n">
        <f aca="false">IFERROR(__xludf.dummyfunction("""COMPUTED_VALUE"""),1)</f>
        <v>1</v>
      </c>
      <c r="BU6" s="6" t="n">
        <f aca="false">IFERROR(__xludf.dummyfunction("""COMPUTED_VALUE"""),3)</f>
        <v>3</v>
      </c>
      <c r="BV6" s="6" t="n">
        <f aca="false">IFERROR(__xludf.dummyfunction("""COMPUTED_VALUE"""),4)</f>
        <v>4</v>
      </c>
      <c r="BW6" s="6" t="n">
        <f aca="false">IFERROR(__xludf.dummyfunction("""COMPUTED_VALUE"""),2)</f>
        <v>2</v>
      </c>
      <c r="BX6" s="6" t="n">
        <f aca="false">IFERROR(__xludf.dummyfunction("""COMPUTED_VALUE"""),2)</f>
        <v>2</v>
      </c>
      <c r="BY6" s="6" t="n">
        <f aca="false">IFERROR(__xludf.dummyfunction("""COMPUTED_VALUE"""),2)</f>
        <v>2</v>
      </c>
      <c r="BZ6" s="6" t="n">
        <f aca="false">IFERROR(__xludf.dummyfunction("""COMPUTED_VALUE"""),2)</f>
        <v>2</v>
      </c>
      <c r="CA6" s="6" t="n">
        <f aca="false">IFERROR(__xludf.dummyfunction("""COMPUTED_VALUE"""),2)</f>
        <v>2</v>
      </c>
      <c r="CB6" s="6" t="n">
        <f aca="false">IFERROR(__xludf.dummyfunction("""COMPUTED_VALUE"""),2)</f>
        <v>2</v>
      </c>
      <c r="CC6" s="6" t="n">
        <f aca="false">IFERROR(__xludf.dummyfunction("""COMPUTED_VALUE"""),3)</f>
        <v>3</v>
      </c>
      <c r="CD6" s="6" t="n">
        <f aca="false">IFERROR(__xludf.dummyfunction("""COMPUTED_VALUE"""),4)</f>
        <v>4</v>
      </c>
      <c r="CE6" s="6" t="n">
        <f aca="false">IFERROR(__xludf.dummyfunction("""COMPUTED_VALUE"""),2)</f>
        <v>2</v>
      </c>
      <c r="CF6" s="6" t="str">
        <f aca="false">IFERROR(__xludf.dummyfunction("""COMPUTED_VALUE"""),"1 (Strongly Disagree)")</f>
        <v>1 (Strongly Disagree)</v>
      </c>
      <c r="CG6" s="6" t="n">
        <f aca="false">IFERROR(__xludf.dummyfunction("""COMPUTED_VALUE"""),2)</f>
        <v>2</v>
      </c>
      <c r="CH6" s="6" t="str">
        <f aca="false">IFERROR(__xludf.dummyfunction("""COMPUTED_VALUE"""),"1 (Strongly Disagree)")</f>
        <v>1 (Strongly Disagree)</v>
      </c>
      <c r="CI6" s="6" t="n">
        <f aca="false">IFERROR(__xludf.dummyfunction("""COMPUTED_VALUE"""),2)</f>
        <v>2</v>
      </c>
      <c r="CJ6" s="6" t="n">
        <f aca="false">IFERROR(__xludf.dummyfunction("""COMPUTED_VALUE"""),2)</f>
        <v>2</v>
      </c>
      <c r="CK6" s="6" t="n">
        <f aca="false">IFERROR(__xludf.dummyfunction("""COMPUTED_VALUE"""),2)</f>
        <v>2</v>
      </c>
      <c r="CL6" s="6" t="str">
        <f aca="false">IFERROR(__xludf.dummyfunction("""COMPUTED_VALUE"""),"1 (Strongly Disagree)")</f>
        <v>1 (Strongly Disagree)</v>
      </c>
      <c r="CM6" s="6" t="str">
        <f aca="false">IFERROR(__xludf.dummyfunction("""COMPUTED_VALUE"""),"5  (Strongly Agree)")</f>
        <v>5  (Strongly Agree)</v>
      </c>
      <c r="CN6" s="6" t="str">
        <f aca="false">IFERROR(__xludf.dummyfunction("""COMPUTED_VALUE"""),"Condition 2")</f>
        <v>Condition 2</v>
      </c>
      <c r="CO6" s="6" t="str">
        <f aca="false">IFERROR(__xludf.dummyfunction("""COMPUTED_VALUE"""),"Condition 2")</f>
        <v>Condition 2</v>
      </c>
      <c r="CP6" s="6" t="str">
        <f aca="false">IFERROR(__xludf.dummyfunction("""COMPUTED_VALUE"""),"Condition 2")</f>
        <v>Condition 2</v>
      </c>
      <c r="CQ6" s="6" t="str">
        <f aca="false">IFERROR(__xludf.dummyfunction("""COMPUTED_VALUE"""),"Condition 2")</f>
        <v>Condition 2</v>
      </c>
      <c r="CR6" s="6" t="str">
        <f aca="false">IFERROR(__xludf.dummyfunction("""COMPUTED_VALUE"""),"smooth reactions and pleasant movements")</f>
        <v>smooth reactions and pleasant movements</v>
      </c>
      <c r="CS6" s="6" t="str">
        <f aca="false">IFERROR(__xludf.dummyfunction("""COMPUTED_VALUE"""),"almost jumpy sudden movements of the arm  during the 3rd interaction")</f>
        <v>almost jumpy sudden movements of the arm  during the 3rd interaction</v>
      </c>
      <c r="CT6" s="6"/>
      <c r="CU6" s="6" t="str">
        <f aca="false">IFERROR(__xludf.dummyfunction("""COMPUTED_VALUE"""),"funny short jokes")</f>
        <v>funny short jokes</v>
      </c>
    </row>
    <row r="11" customFormat="false" ht="52.2" hidden="false" customHeight="false" outlineLevel="0" collapsed="false">
      <c r="A11" s="6" t="s">
        <v>1</v>
      </c>
      <c r="B11" s="8" t="s">
        <v>95</v>
      </c>
      <c r="C11" s="8" t="s">
        <v>96</v>
      </c>
      <c r="D11" s="8" t="s">
        <v>97</v>
      </c>
      <c r="E11" s="8" t="s">
        <v>98</v>
      </c>
      <c r="F11" s="8"/>
      <c r="G11" s="8"/>
    </row>
    <row r="12" customFormat="false" ht="102.95" hidden="false" customHeight="false" outlineLevel="0" collapsed="false">
      <c r="A12" s="6" t="n">
        <v>2</v>
      </c>
      <c r="B12" s="8" t="s">
        <v>113</v>
      </c>
      <c r="C12" s="8" t="s">
        <v>114</v>
      </c>
      <c r="D12" s="8" t="s">
        <v>115</v>
      </c>
      <c r="E12" s="8" t="s">
        <v>116</v>
      </c>
      <c r="F12" s="8"/>
      <c r="G12" s="8"/>
    </row>
    <row r="13" customFormat="false" ht="141" hidden="false" customHeight="false" outlineLevel="0" collapsed="false">
      <c r="A13" s="6" t="n">
        <v>5</v>
      </c>
      <c r="B13" s="8" t="s">
        <v>182</v>
      </c>
      <c r="C13" s="8" t="s">
        <v>131</v>
      </c>
      <c r="D13" s="8" t="s">
        <v>183</v>
      </c>
      <c r="E13" s="8" t="s">
        <v>133</v>
      </c>
      <c r="F13" s="8"/>
      <c r="G13" s="8"/>
    </row>
    <row r="14" customFormat="false" ht="39.55" hidden="false" customHeight="false" outlineLevel="0" collapsed="false">
      <c r="A14" s="6" t="n">
        <v>8</v>
      </c>
      <c r="B14" s="8" t="s">
        <v>142</v>
      </c>
      <c r="C14" s="8" t="s">
        <v>143</v>
      </c>
      <c r="D14" s="8"/>
      <c r="E14" s="8" t="s">
        <v>144</v>
      </c>
      <c r="F14" s="8"/>
      <c r="G14" s="8"/>
    </row>
    <row r="15" customFormat="false" ht="293.25" hidden="false" customHeight="false" outlineLevel="0" collapsed="false">
      <c r="A15" s="6" t="n">
        <v>11</v>
      </c>
      <c r="B15" s="8" t="s">
        <v>153</v>
      </c>
      <c r="C15" s="8" t="s">
        <v>154</v>
      </c>
      <c r="D15" s="8" t="s">
        <v>184</v>
      </c>
      <c r="E15" s="8" t="s">
        <v>185</v>
      </c>
      <c r="F15" s="8"/>
      <c r="G15" s="8"/>
    </row>
    <row r="16" customFormat="false" ht="52.2" hidden="false" customHeight="false" outlineLevel="0" collapsed="false">
      <c r="A16" s="6" t="n">
        <v>14</v>
      </c>
      <c r="B16" s="8" t="s">
        <v>169</v>
      </c>
      <c r="C16" s="8" t="s">
        <v>186</v>
      </c>
      <c r="D16" s="8"/>
      <c r="E16" s="8" t="s">
        <v>171</v>
      </c>
      <c r="F16" s="8"/>
      <c r="G16" s="8"/>
    </row>
    <row r="17" customFormat="false" ht="153.7" hidden="false" customHeight="false" outlineLevel="0" collapsed="false">
      <c r="A17" s="6" t="n">
        <v>3</v>
      </c>
      <c r="B17" s="8" t="s">
        <v>119</v>
      </c>
      <c r="C17" s="8" t="s">
        <v>187</v>
      </c>
      <c r="D17" s="8" t="s">
        <v>188</v>
      </c>
      <c r="E17" s="8" t="s">
        <v>189</v>
      </c>
    </row>
    <row r="18" customFormat="false" ht="52.2" hidden="false" customHeight="false" outlineLevel="0" collapsed="false">
      <c r="A18" s="6" t="n">
        <v>6</v>
      </c>
      <c r="B18" s="8" t="s">
        <v>134</v>
      </c>
      <c r="C18" s="8" t="s">
        <v>135</v>
      </c>
      <c r="D18" s="8" t="s">
        <v>190</v>
      </c>
      <c r="E18" s="8" t="s">
        <v>118</v>
      </c>
    </row>
    <row r="19" customFormat="false" ht="115.65" hidden="false" customHeight="false" outlineLevel="0" collapsed="false">
      <c r="A19" s="6" t="n">
        <v>9</v>
      </c>
      <c r="B19" s="8" t="s">
        <v>145</v>
      </c>
      <c r="C19" s="8" t="s">
        <v>191</v>
      </c>
      <c r="D19" s="8" t="s">
        <v>147</v>
      </c>
      <c r="E19" s="8" t="s">
        <v>148</v>
      </c>
    </row>
    <row r="20" customFormat="false" ht="179.1" hidden="false" customHeight="false" outlineLevel="0" collapsed="false">
      <c r="A20" s="6" t="n">
        <v>0</v>
      </c>
      <c r="B20" s="8" t="s">
        <v>157</v>
      </c>
      <c r="C20" s="8" t="s">
        <v>158</v>
      </c>
      <c r="D20" s="8" t="s">
        <v>192</v>
      </c>
      <c r="E20" s="8" t="s">
        <v>160</v>
      </c>
    </row>
    <row r="21" customFormat="false" ht="128.35" hidden="false" customHeight="false" outlineLevel="0" collapsed="false">
      <c r="A21" s="6" t="n">
        <v>12</v>
      </c>
      <c r="B21" s="8" t="s">
        <v>193</v>
      </c>
      <c r="C21" s="8" t="s">
        <v>194</v>
      </c>
      <c r="D21" s="8" t="s">
        <v>195</v>
      </c>
      <c r="E21" s="8" t="s">
        <v>164</v>
      </c>
    </row>
    <row r="22" customFormat="false" ht="52.2" hidden="false" customHeight="false" outlineLevel="0" collapsed="false">
      <c r="A22" s="6" t="n">
        <v>1</v>
      </c>
      <c r="B22" s="8" t="s">
        <v>105</v>
      </c>
      <c r="C22" s="8" t="s">
        <v>106</v>
      </c>
      <c r="D22" s="8" t="s">
        <v>172</v>
      </c>
      <c r="E22" s="8" t="s">
        <v>108</v>
      </c>
    </row>
    <row r="23" customFormat="false" ht="52.2" hidden="false" customHeight="false" outlineLevel="0" collapsed="false">
      <c r="A23" s="6" t="n">
        <v>4</v>
      </c>
      <c r="B23" s="8" t="s">
        <v>124</v>
      </c>
      <c r="C23" s="8" t="s">
        <v>125</v>
      </c>
      <c r="D23" s="8" t="s">
        <v>126</v>
      </c>
      <c r="E23" s="8" t="s">
        <v>127</v>
      </c>
    </row>
    <row r="24" customFormat="false" ht="90.25" hidden="false" customHeight="false" outlineLevel="0" collapsed="false">
      <c r="A24" s="6" t="n">
        <v>7</v>
      </c>
      <c r="B24" s="8" t="s">
        <v>173</v>
      </c>
      <c r="C24" s="8" t="s">
        <v>174</v>
      </c>
      <c r="D24" s="8" t="s">
        <v>175</v>
      </c>
      <c r="E24" s="8" t="s">
        <v>176</v>
      </c>
    </row>
    <row r="25" customFormat="false" ht="90.25" hidden="false" customHeight="false" outlineLevel="0" collapsed="false">
      <c r="A25" s="6" t="n">
        <v>10</v>
      </c>
      <c r="B25" s="8" t="s">
        <v>149</v>
      </c>
      <c r="C25" s="8" t="s">
        <v>177</v>
      </c>
      <c r="D25" s="8" t="s">
        <v>178</v>
      </c>
      <c r="E25" s="8" t="s">
        <v>179</v>
      </c>
    </row>
    <row r="26" customFormat="false" ht="102.95" hidden="false" customHeight="false" outlineLevel="0" collapsed="false">
      <c r="A26" s="6" t="n">
        <v>13</v>
      </c>
      <c r="B26" s="8" t="s">
        <v>165</v>
      </c>
      <c r="C26" s="8" t="s">
        <v>180</v>
      </c>
      <c r="D26" s="8" t="s">
        <v>167</v>
      </c>
      <c r="E26" s="8" t="s">
        <v>181</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2" min="2" style="0" width="61.63"/>
    <col collapsed="false" customWidth="true" hidden="false" outlineLevel="0" max="3" min="3" style="0" width="63.38"/>
    <col collapsed="false" customWidth="true" hidden="false" outlineLevel="0" max="4" min="4" style="0" width="58.38"/>
    <col collapsed="false" customWidth="true" hidden="false" outlineLevel="0" max="5" min="5" style="0" width="58.63"/>
  </cols>
  <sheetData>
    <row r="1" customFormat="false" ht="26.85" hidden="false" customHeight="false" outlineLevel="0" collapsed="false">
      <c r="A1" s="9" t="s">
        <v>1</v>
      </c>
      <c r="B1" s="10" t="s">
        <v>95</v>
      </c>
      <c r="C1" s="10" t="s">
        <v>96</v>
      </c>
      <c r="D1" s="10" t="s">
        <v>97</v>
      </c>
      <c r="E1" s="10" t="s">
        <v>98</v>
      </c>
    </row>
    <row r="2" customFormat="false" ht="77.6" hidden="false" customHeight="false" outlineLevel="0" collapsed="false">
      <c r="A2" s="11" t="n">
        <v>0</v>
      </c>
      <c r="B2" s="12" t="s">
        <v>157</v>
      </c>
      <c r="C2" s="12" t="s">
        <v>158</v>
      </c>
      <c r="D2" s="12" t="s">
        <v>192</v>
      </c>
      <c r="E2" s="12" t="s">
        <v>160</v>
      </c>
    </row>
    <row r="3" customFormat="false" ht="26.85" hidden="false" customHeight="false" outlineLevel="0" collapsed="false">
      <c r="A3" s="11" t="n">
        <v>1</v>
      </c>
      <c r="B3" s="12" t="s">
        <v>105</v>
      </c>
      <c r="C3" s="12" t="s">
        <v>106</v>
      </c>
      <c r="D3" s="12" t="s">
        <v>172</v>
      </c>
      <c r="E3" s="12" t="s">
        <v>108</v>
      </c>
    </row>
    <row r="4" customFormat="false" ht="52.2" hidden="false" customHeight="false" outlineLevel="0" collapsed="false">
      <c r="A4" s="11" t="n">
        <v>2</v>
      </c>
      <c r="B4" s="12" t="s">
        <v>113</v>
      </c>
      <c r="C4" s="12" t="s">
        <v>196</v>
      </c>
      <c r="D4" s="12" t="s">
        <v>197</v>
      </c>
      <c r="E4" s="12" t="s">
        <v>116</v>
      </c>
    </row>
    <row r="5" customFormat="false" ht="64.9" hidden="false" customHeight="false" outlineLevel="0" collapsed="false">
      <c r="A5" s="11" t="n">
        <v>3</v>
      </c>
      <c r="B5" s="12" t="s">
        <v>119</v>
      </c>
      <c r="C5" s="12" t="s">
        <v>187</v>
      </c>
      <c r="D5" s="12" t="s">
        <v>188</v>
      </c>
      <c r="E5" s="12" t="s">
        <v>189</v>
      </c>
    </row>
    <row r="6" customFormat="false" ht="26.85" hidden="false" customHeight="false" outlineLevel="0" collapsed="false">
      <c r="A6" s="11" t="n">
        <v>4</v>
      </c>
      <c r="B6" s="12" t="s">
        <v>124</v>
      </c>
      <c r="C6" s="12" t="s">
        <v>125</v>
      </c>
      <c r="D6" s="12" t="s">
        <v>126</v>
      </c>
      <c r="E6" s="12" t="s">
        <v>127</v>
      </c>
    </row>
    <row r="7" customFormat="false" ht="64.9" hidden="false" customHeight="false" outlineLevel="0" collapsed="false">
      <c r="A7" s="11" t="n">
        <v>5</v>
      </c>
      <c r="B7" s="12" t="s">
        <v>182</v>
      </c>
      <c r="C7" s="12" t="s">
        <v>131</v>
      </c>
      <c r="D7" s="12" t="s">
        <v>183</v>
      </c>
      <c r="E7" s="12" t="s">
        <v>133</v>
      </c>
    </row>
    <row r="8" customFormat="false" ht="26.85" hidden="false" customHeight="false" outlineLevel="0" collapsed="false">
      <c r="A8" s="11" t="n">
        <v>6</v>
      </c>
      <c r="B8" s="12" t="s">
        <v>134</v>
      </c>
      <c r="C8" s="12" t="s">
        <v>135</v>
      </c>
      <c r="D8" s="12" t="s">
        <v>190</v>
      </c>
      <c r="E8" s="12" t="s">
        <v>118</v>
      </c>
    </row>
    <row r="9" customFormat="false" ht="39.55" hidden="false" customHeight="false" outlineLevel="0" collapsed="false">
      <c r="A9" s="11" t="n">
        <v>7</v>
      </c>
      <c r="B9" s="12" t="s">
        <v>173</v>
      </c>
      <c r="C9" s="12" t="s">
        <v>174</v>
      </c>
      <c r="D9" s="12" t="s">
        <v>175</v>
      </c>
      <c r="E9" s="12" t="s">
        <v>176</v>
      </c>
    </row>
    <row r="10" customFormat="false" ht="26.85" hidden="false" customHeight="false" outlineLevel="0" collapsed="false">
      <c r="A10" s="11" t="n">
        <v>8</v>
      </c>
      <c r="B10" s="12" t="s">
        <v>142</v>
      </c>
      <c r="C10" s="12" t="s">
        <v>143</v>
      </c>
      <c r="D10" s="12"/>
      <c r="E10" s="12" t="s">
        <v>144</v>
      </c>
    </row>
    <row r="11" customFormat="false" ht="52.2" hidden="false" customHeight="false" outlineLevel="0" collapsed="false">
      <c r="A11" s="11" t="n">
        <v>9</v>
      </c>
      <c r="B11" s="12" t="s">
        <v>145</v>
      </c>
      <c r="C11" s="12" t="s">
        <v>191</v>
      </c>
      <c r="D11" s="12" t="s">
        <v>147</v>
      </c>
      <c r="E11" s="12" t="s">
        <v>148</v>
      </c>
    </row>
    <row r="12" customFormat="false" ht="39.55" hidden="false" customHeight="false" outlineLevel="0" collapsed="false">
      <c r="A12" s="11" t="n">
        <v>10</v>
      </c>
      <c r="B12" s="12" t="s">
        <v>149</v>
      </c>
      <c r="C12" s="12" t="s">
        <v>177</v>
      </c>
      <c r="D12" s="12" t="s">
        <v>178</v>
      </c>
      <c r="E12" s="12" t="s">
        <v>179</v>
      </c>
    </row>
    <row r="13" customFormat="false" ht="115.65" hidden="false" customHeight="false" outlineLevel="0" collapsed="false">
      <c r="A13" s="11" t="n">
        <v>11</v>
      </c>
      <c r="B13" s="12" t="s">
        <v>153</v>
      </c>
      <c r="C13" s="12" t="s">
        <v>154</v>
      </c>
      <c r="D13" s="12" t="s">
        <v>184</v>
      </c>
      <c r="E13" s="12" t="s">
        <v>185</v>
      </c>
    </row>
    <row r="14" customFormat="false" ht="52.2" hidden="false" customHeight="false" outlineLevel="0" collapsed="false">
      <c r="A14" s="11" t="n">
        <v>12</v>
      </c>
      <c r="B14" s="12" t="s">
        <v>193</v>
      </c>
      <c r="C14" s="12" t="s">
        <v>194</v>
      </c>
      <c r="D14" s="12" t="s">
        <v>195</v>
      </c>
      <c r="E14" s="12" t="s">
        <v>164</v>
      </c>
    </row>
    <row r="15" customFormat="false" ht="39.55" hidden="false" customHeight="false" outlineLevel="0" collapsed="false">
      <c r="A15" s="11" t="n">
        <v>13</v>
      </c>
      <c r="B15" s="12" t="s">
        <v>165</v>
      </c>
      <c r="C15" s="12" t="s">
        <v>180</v>
      </c>
      <c r="D15" s="12" t="s">
        <v>167</v>
      </c>
      <c r="E15" s="12" t="s">
        <v>181</v>
      </c>
    </row>
    <row r="16" customFormat="false" ht="26.85" hidden="false" customHeight="false" outlineLevel="0" collapsed="false">
      <c r="A16" s="13" t="n">
        <v>14</v>
      </c>
      <c r="B16" s="14" t="s">
        <v>169</v>
      </c>
      <c r="C16" s="14" t="s">
        <v>186</v>
      </c>
      <c r="D16" s="14"/>
      <c r="E16" s="14" t="s">
        <v>171</v>
      </c>
    </row>
    <row r="17" customFormat="false" ht="15.75" hidden="false" customHeight="false" outlineLevel="0" collapsed="false">
      <c r="B17" s="8"/>
      <c r="C17" s="8"/>
      <c r="D17" s="8"/>
      <c r="E17" s="8"/>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2026-07-24T11:59:59Z</dcterms:modified>
  <cp:revision>1</cp:revision>
  <dc:subject/>
  <dc:title/>
</cp:coreProperties>
</file>